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705" windowWidth="19635" windowHeight="7365"/>
  </bookViews>
  <sheets>
    <sheet name="SITFIN" sheetId="2" r:id="rId1"/>
    <sheet name="ANACT" sheetId="3" r:id="rId2"/>
    <sheet name="ANADEU" sheetId="4" r:id="rId3"/>
    <sheet name="HAC" sheetId="5" r:id="rId4"/>
    <sheet name="ACT" sheetId="6" r:id="rId5"/>
    <sheet name="CAMB" sheetId="7" r:id="rId6"/>
    <sheet name="FLUJO" sheetId="8" r:id="rId7"/>
    <sheet name="ING" sheetId="9" r:id="rId8"/>
    <sheet name="INGXFTE" sheetId="10" r:id="rId9"/>
    <sheet name="OBJGAS" sheetId="11" r:id="rId10"/>
    <sheet name="TIPGAS" sheetId="12" r:id="rId11"/>
    <sheet name="ADM" sheetId="13" r:id="rId12"/>
    <sheet name="FUNC" sheetId="14" r:id="rId13"/>
    <sheet name="PROGR" sheetId="15" r:id="rId14"/>
    <sheet name="END" sheetId="16" r:id="rId15"/>
    <sheet name="INT" sheetId="17" r:id="rId16"/>
  </sheets>
  <definedNames>
    <definedName name="_xlnm.Print_Area" localSheetId="4">ACT!$A$1:$L$57</definedName>
    <definedName name="_xlnm.Print_Area" localSheetId="1">ANACT!$A$1:$J$43</definedName>
    <definedName name="_xlnm.Print_Area" localSheetId="5">CAMB!$A$1:$L$57</definedName>
    <definedName name="_xlnm.Print_Area" localSheetId="0">SITFIN!$A$1:$M$71</definedName>
    <definedName name="_xlnm.Print_Titles" localSheetId="9">OBJGAS!$1:$12</definedName>
  </definedNames>
  <calcPr calcId="145621"/>
</workbook>
</file>

<file path=xl/calcChain.xml><?xml version="1.0" encoding="utf-8"?>
<calcChain xmlns="http://schemas.openxmlformats.org/spreadsheetml/2006/main">
  <c r="D10" i="17" l="1"/>
  <c r="C10" i="17"/>
  <c r="D12" i="16" l="1"/>
  <c r="C12" i="16"/>
  <c r="D11" i="16"/>
  <c r="C11" i="16"/>
  <c r="E10" i="16"/>
  <c r="E9" i="16"/>
  <c r="E11" i="16" s="1"/>
  <c r="E12" i="16" s="1"/>
  <c r="G40" i="15"/>
  <c r="J40" i="15" s="1"/>
  <c r="J39" i="15"/>
  <c r="G39" i="15"/>
  <c r="G38" i="15"/>
  <c r="J38" i="15" s="1"/>
  <c r="J37" i="15"/>
  <c r="G37" i="15"/>
  <c r="J36" i="15"/>
  <c r="I36" i="15"/>
  <c r="H36" i="15"/>
  <c r="G36" i="15"/>
  <c r="F36" i="15"/>
  <c r="E36" i="15"/>
  <c r="G35" i="15"/>
  <c r="J35" i="15" s="1"/>
  <c r="G34" i="15"/>
  <c r="J34" i="15" s="1"/>
  <c r="G33" i="15"/>
  <c r="J33" i="15" s="1"/>
  <c r="G32" i="15"/>
  <c r="G31" i="15" s="1"/>
  <c r="I31" i="15"/>
  <c r="H31" i="15"/>
  <c r="F31" i="15"/>
  <c r="E31" i="15"/>
  <c r="G30" i="15"/>
  <c r="G28" i="15" s="1"/>
  <c r="G29" i="15"/>
  <c r="J29" i="15" s="1"/>
  <c r="I28" i="15"/>
  <c r="H28" i="15"/>
  <c r="F28" i="15"/>
  <c r="E28" i="15"/>
  <c r="G27" i="15"/>
  <c r="J27" i="15" s="1"/>
  <c r="G26" i="15"/>
  <c r="G24" i="15" s="1"/>
  <c r="G25" i="15"/>
  <c r="J25" i="15" s="1"/>
  <c r="I24" i="15"/>
  <c r="H24" i="15"/>
  <c r="F24" i="15"/>
  <c r="E24" i="15"/>
  <c r="G23" i="15"/>
  <c r="J23" i="15" s="1"/>
  <c r="G22" i="15"/>
  <c r="J22" i="15" s="1"/>
  <c r="G21" i="15"/>
  <c r="J21" i="15" s="1"/>
  <c r="G20" i="15"/>
  <c r="J20" i="15" s="1"/>
  <c r="G19" i="15"/>
  <c r="J19" i="15" s="1"/>
  <c r="G18" i="15"/>
  <c r="J18" i="15" s="1"/>
  <c r="G17" i="15"/>
  <c r="J17" i="15" s="1"/>
  <c r="G16" i="15"/>
  <c r="J16" i="15" s="1"/>
  <c r="J15" i="15" s="1"/>
  <c r="I15" i="15"/>
  <c r="H15" i="15"/>
  <c r="G15" i="15"/>
  <c r="F15" i="15"/>
  <c r="E15" i="15"/>
  <c r="G14" i="15"/>
  <c r="G12" i="15" s="1"/>
  <c r="G13" i="15"/>
  <c r="J13" i="15" s="1"/>
  <c r="I12" i="15"/>
  <c r="I11" i="15" s="1"/>
  <c r="I42" i="15" s="1"/>
  <c r="H12" i="15"/>
  <c r="F12" i="15"/>
  <c r="F11" i="15" s="1"/>
  <c r="F42" i="15" s="1"/>
  <c r="E12" i="15"/>
  <c r="E11" i="15" s="1"/>
  <c r="E42" i="15" s="1"/>
  <c r="H11" i="15"/>
  <c r="H42" i="15" s="1"/>
  <c r="J24" i="15" l="1"/>
  <c r="G11" i="15"/>
  <c r="G42" i="15" s="1"/>
  <c r="J28" i="15"/>
  <c r="J14" i="15"/>
  <c r="J12" i="15" s="1"/>
  <c r="J11" i="15" s="1"/>
  <c r="J42" i="15" s="1"/>
  <c r="J26" i="15"/>
  <c r="J30" i="15"/>
  <c r="J32" i="15"/>
  <c r="J31" i="15" s="1"/>
  <c r="F46" i="14" l="1"/>
  <c r="I46" i="14" s="1"/>
  <c r="I45" i="14"/>
  <c r="F45" i="14"/>
  <c r="F44" i="14"/>
  <c r="F42" i="14" s="1"/>
  <c r="I43" i="14"/>
  <c r="F43" i="14"/>
  <c r="H42" i="14"/>
  <c r="G42" i="14"/>
  <c r="E42" i="14"/>
  <c r="D42" i="14"/>
  <c r="I40" i="14"/>
  <c r="F40" i="14"/>
  <c r="F39" i="14"/>
  <c r="I39" i="14" s="1"/>
  <c r="I38" i="14"/>
  <c r="F38" i="14"/>
  <c r="F37" i="14"/>
  <c r="I37" i="14" s="1"/>
  <c r="I36" i="14"/>
  <c r="F36" i="14"/>
  <c r="F35" i="14"/>
  <c r="I35" i="14" s="1"/>
  <c r="I34" i="14"/>
  <c r="F34" i="14"/>
  <c r="F33" i="14"/>
  <c r="F31" i="14" s="1"/>
  <c r="I32" i="14"/>
  <c r="F32" i="14"/>
  <c r="H31" i="14"/>
  <c r="G31" i="14"/>
  <c r="E31" i="14"/>
  <c r="D31" i="14"/>
  <c r="I29" i="14"/>
  <c r="F29" i="14"/>
  <c r="F28" i="14"/>
  <c r="I28" i="14" s="1"/>
  <c r="I27" i="14"/>
  <c r="F27" i="14"/>
  <c r="F26" i="14"/>
  <c r="I26" i="14" s="1"/>
  <c r="I25" i="14"/>
  <c r="F25" i="14"/>
  <c r="F24" i="14"/>
  <c r="F22" i="14" s="1"/>
  <c r="I23" i="14"/>
  <c r="F23" i="14"/>
  <c r="H22" i="14"/>
  <c r="G22" i="14"/>
  <c r="E22" i="14"/>
  <c r="D22" i="14"/>
  <c r="I20" i="14"/>
  <c r="F20" i="14"/>
  <c r="F19" i="14"/>
  <c r="I19" i="14" s="1"/>
  <c r="I18" i="14"/>
  <c r="F18" i="14"/>
  <c r="F17" i="14"/>
  <c r="I17" i="14" s="1"/>
  <c r="I16" i="14"/>
  <c r="F16" i="14"/>
  <c r="F15" i="14"/>
  <c r="I15" i="14" s="1"/>
  <c r="I14" i="14"/>
  <c r="F14" i="14"/>
  <c r="F13" i="14"/>
  <c r="I13" i="14" s="1"/>
  <c r="H12" i="14"/>
  <c r="H48" i="14" s="1"/>
  <c r="G12" i="14"/>
  <c r="G48" i="14" s="1"/>
  <c r="F12" i="14"/>
  <c r="E12" i="14"/>
  <c r="E48" i="14" s="1"/>
  <c r="D12" i="14"/>
  <c r="D48" i="14" s="1"/>
  <c r="I42" i="14" l="1"/>
  <c r="I12" i="14"/>
  <c r="F48" i="14"/>
  <c r="I22" i="14"/>
  <c r="I24" i="14"/>
  <c r="I33" i="14"/>
  <c r="I31" i="14" s="1"/>
  <c r="I44" i="14"/>
  <c r="I48" i="14" l="1"/>
  <c r="G25" i="13" l="1"/>
  <c r="F25" i="13"/>
  <c r="D25" i="13"/>
  <c r="C25" i="13"/>
  <c r="E24" i="13"/>
  <c r="H24" i="13" s="1"/>
  <c r="E23" i="13"/>
  <c r="H23" i="13" s="1"/>
  <c r="E22" i="13"/>
  <c r="H22" i="13" s="1"/>
  <c r="E21" i="13"/>
  <c r="H21" i="13" s="1"/>
  <c r="E20" i="13"/>
  <c r="H20" i="13" s="1"/>
  <c r="E19" i="13"/>
  <c r="H19" i="13" s="1"/>
  <c r="E18" i="13"/>
  <c r="H18" i="13" s="1"/>
  <c r="E17" i="13"/>
  <c r="H17" i="13" s="1"/>
  <c r="E16" i="13"/>
  <c r="H16" i="13" s="1"/>
  <c r="E15" i="13"/>
  <c r="H15" i="13" s="1"/>
  <c r="E14" i="13"/>
  <c r="H14" i="13" s="1"/>
  <c r="E13" i="13"/>
  <c r="H13" i="13" s="1"/>
  <c r="E12" i="13"/>
  <c r="H12" i="13" s="1"/>
  <c r="E11" i="13"/>
  <c r="H11" i="13" s="1"/>
  <c r="E10" i="13"/>
  <c r="H10" i="13" s="1"/>
  <c r="H25" i="13" l="1"/>
  <c r="E25" i="13"/>
  <c r="G15" i="12" l="1"/>
  <c r="F15" i="12"/>
  <c r="D15" i="12"/>
  <c r="C15" i="12"/>
  <c r="E13" i="12"/>
  <c r="H13" i="12" s="1"/>
  <c r="E12" i="12"/>
  <c r="H12" i="12" s="1"/>
  <c r="E11" i="12"/>
  <c r="H11" i="12" s="1"/>
  <c r="E10" i="12"/>
  <c r="H10" i="12" s="1"/>
  <c r="H15" i="12" s="1"/>
  <c r="E15" i="12" l="1"/>
  <c r="F84" i="11" l="1"/>
  <c r="I84" i="11" s="1"/>
  <c r="F83" i="11"/>
  <c r="I83" i="11" s="1"/>
  <c r="F82" i="11"/>
  <c r="I82" i="11" s="1"/>
  <c r="F81" i="11"/>
  <c r="I81" i="11" s="1"/>
  <c r="F80" i="11"/>
  <c r="I80" i="11" s="1"/>
  <c r="F79" i="11"/>
  <c r="I79" i="11" s="1"/>
  <c r="F78" i="11"/>
  <c r="I78" i="11" s="1"/>
  <c r="H77" i="11"/>
  <c r="G77" i="11"/>
  <c r="F77" i="11"/>
  <c r="E77" i="11"/>
  <c r="D77" i="11"/>
  <c r="F76" i="11"/>
  <c r="I76" i="11" s="1"/>
  <c r="F75" i="11"/>
  <c r="I75" i="11" s="1"/>
  <c r="F74" i="11"/>
  <c r="I74" i="11" s="1"/>
  <c r="I73" i="11" s="1"/>
  <c r="H73" i="11"/>
  <c r="G73" i="11"/>
  <c r="E73" i="11"/>
  <c r="D73" i="11"/>
  <c r="F72" i="11"/>
  <c r="I72" i="11" s="1"/>
  <c r="F71" i="11"/>
  <c r="I71" i="11" s="1"/>
  <c r="F70" i="11"/>
  <c r="I70" i="11" s="1"/>
  <c r="F69" i="11"/>
  <c r="I69" i="11" s="1"/>
  <c r="F68" i="11"/>
  <c r="I68" i="11" s="1"/>
  <c r="F67" i="11"/>
  <c r="I67" i="11" s="1"/>
  <c r="F66" i="11"/>
  <c r="I66" i="11" s="1"/>
  <c r="H65" i="11"/>
  <c r="G65" i="11"/>
  <c r="E65" i="11"/>
  <c r="D65" i="11"/>
  <c r="F64" i="11"/>
  <c r="I64" i="11" s="1"/>
  <c r="F63" i="11"/>
  <c r="I63" i="11" s="1"/>
  <c r="F62" i="11"/>
  <c r="I62" i="11" s="1"/>
  <c r="H61" i="11"/>
  <c r="G61" i="11"/>
  <c r="G85" i="11" s="1"/>
  <c r="E61" i="11"/>
  <c r="D61" i="11"/>
  <c r="F60" i="11"/>
  <c r="I60" i="11" s="1"/>
  <c r="F59" i="11"/>
  <c r="I59" i="11" s="1"/>
  <c r="F58" i="11"/>
  <c r="I58" i="11" s="1"/>
  <c r="F57" i="11"/>
  <c r="I57" i="11" s="1"/>
  <c r="F56" i="11"/>
  <c r="I56" i="11" s="1"/>
  <c r="F55" i="11"/>
  <c r="I55" i="11" s="1"/>
  <c r="F54" i="11"/>
  <c r="I54" i="11" s="1"/>
  <c r="F53" i="11"/>
  <c r="I53" i="11" s="1"/>
  <c r="I52" i="11"/>
  <c r="H51" i="11"/>
  <c r="G51" i="11"/>
  <c r="E51" i="11"/>
  <c r="D51" i="11"/>
  <c r="F50" i="11"/>
  <c r="I50" i="11" s="1"/>
  <c r="I49" i="11"/>
  <c r="F49" i="11"/>
  <c r="F48" i="11"/>
  <c r="I48" i="11" s="1"/>
  <c r="I47" i="11"/>
  <c r="F47" i="11"/>
  <c r="F46" i="11"/>
  <c r="I46" i="11" s="1"/>
  <c r="I45" i="11"/>
  <c r="F45" i="11"/>
  <c r="F44" i="11"/>
  <c r="I44" i="11" s="1"/>
  <c r="I43" i="11"/>
  <c r="F43" i="11"/>
  <c r="F42" i="11"/>
  <c r="I42" i="11" s="1"/>
  <c r="H41" i="11"/>
  <c r="G41" i="11"/>
  <c r="F41" i="11"/>
  <c r="E41" i="11"/>
  <c r="D41" i="11"/>
  <c r="F40" i="11"/>
  <c r="I40" i="11" s="1"/>
  <c r="I39" i="11"/>
  <c r="F39" i="11"/>
  <c r="F38" i="11"/>
  <c r="I38" i="11" s="1"/>
  <c r="I37" i="11"/>
  <c r="F37" i="11"/>
  <c r="F36" i="11"/>
  <c r="I36" i="11" s="1"/>
  <c r="I35" i="11"/>
  <c r="F35" i="11"/>
  <c r="F34" i="11"/>
  <c r="I34" i="11" s="1"/>
  <c r="I33" i="11"/>
  <c r="F33" i="11"/>
  <c r="F32" i="11"/>
  <c r="I32" i="11" s="1"/>
  <c r="H31" i="11"/>
  <c r="G31" i="11"/>
  <c r="F31" i="11"/>
  <c r="E31" i="11"/>
  <c r="D31" i="11"/>
  <c r="F30" i="11"/>
  <c r="I30" i="11" s="1"/>
  <c r="I29" i="11"/>
  <c r="F29" i="11"/>
  <c r="F28" i="11"/>
  <c r="I28" i="11" s="1"/>
  <c r="I27" i="11"/>
  <c r="F27" i="11"/>
  <c r="F26" i="11"/>
  <c r="I26" i="11" s="1"/>
  <c r="I25" i="11"/>
  <c r="F25" i="11"/>
  <c r="F24" i="11"/>
  <c r="I24" i="11" s="1"/>
  <c r="I23" i="11"/>
  <c r="F23" i="11"/>
  <c r="F22" i="11"/>
  <c r="I22" i="11" s="1"/>
  <c r="H21" i="11"/>
  <c r="G21" i="11"/>
  <c r="F21" i="11"/>
  <c r="E21" i="11"/>
  <c r="D21" i="11"/>
  <c r="F20" i="11"/>
  <c r="I20" i="11" s="1"/>
  <c r="I19" i="11"/>
  <c r="F19" i="11"/>
  <c r="F18" i="11"/>
  <c r="I18" i="11" s="1"/>
  <c r="I17" i="11"/>
  <c r="F17" i="11"/>
  <c r="F16" i="11"/>
  <c r="I16" i="11" s="1"/>
  <c r="I15" i="11"/>
  <c r="F15" i="11"/>
  <c r="F14" i="11"/>
  <c r="I14" i="11" s="1"/>
  <c r="H13" i="11"/>
  <c r="H85" i="11" s="1"/>
  <c r="G13" i="11"/>
  <c r="E13" i="11"/>
  <c r="E85" i="11" s="1"/>
  <c r="D13" i="11"/>
  <c r="D85" i="11" s="1"/>
  <c r="I21" i="11" l="1"/>
  <c r="I77" i="11"/>
  <c r="I65" i="11"/>
  <c r="I41" i="11"/>
  <c r="I13" i="11"/>
  <c r="I85" i="11" s="1"/>
  <c r="I31" i="11"/>
  <c r="I51" i="11"/>
  <c r="I61" i="11"/>
  <c r="F61" i="11"/>
  <c r="F65" i="11"/>
  <c r="F73" i="11"/>
  <c r="F13" i="11"/>
  <c r="F51" i="11"/>
  <c r="F85" i="11" l="1"/>
  <c r="J34" i="10" l="1"/>
  <c r="G34" i="10"/>
  <c r="J33" i="10"/>
  <c r="I33" i="10"/>
  <c r="H33" i="10"/>
  <c r="F33" i="10"/>
  <c r="G33" i="10" s="1"/>
  <c r="J31" i="10"/>
  <c r="G31" i="10"/>
  <c r="J30" i="10"/>
  <c r="F30" i="10"/>
  <c r="G30" i="10" s="1"/>
  <c r="J29" i="10"/>
  <c r="I29" i="10"/>
  <c r="H29" i="10"/>
  <c r="F29" i="10"/>
  <c r="E29" i="10"/>
  <c r="J28" i="10"/>
  <c r="G28" i="10"/>
  <c r="J27" i="10"/>
  <c r="F27" i="10"/>
  <c r="G27" i="10" s="1"/>
  <c r="J26" i="10"/>
  <c r="G26" i="10"/>
  <c r="I25" i="10"/>
  <c r="J25" i="10" s="1"/>
  <c r="H25" i="10"/>
  <c r="E25" i="10"/>
  <c r="J24" i="10"/>
  <c r="G24" i="10"/>
  <c r="J23" i="10"/>
  <c r="G23" i="10"/>
  <c r="I22" i="10"/>
  <c r="J22" i="10" s="1"/>
  <c r="H22" i="10"/>
  <c r="F22" i="10"/>
  <c r="E22" i="10"/>
  <c r="G22" i="10" s="1"/>
  <c r="J21" i="10"/>
  <c r="G21" i="10"/>
  <c r="I20" i="10"/>
  <c r="J20" i="10" s="1"/>
  <c r="H20" i="10"/>
  <c r="F20" i="10"/>
  <c r="E20" i="10"/>
  <c r="G20" i="10" s="1"/>
  <c r="J19" i="10"/>
  <c r="G19" i="10"/>
  <c r="I18" i="10"/>
  <c r="J18" i="10" s="1"/>
  <c r="H18" i="10"/>
  <c r="F18" i="10"/>
  <c r="E18" i="10"/>
  <c r="G18" i="10" s="1"/>
  <c r="J17" i="10"/>
  <c r="G17" i="10"/>
  <c r="I16" i="10"/>
  <c r="J16" i="10" s="1"/>
  <c r="H16" i="10"/>
  <c r="F16" i="10"/>
  <c r="E16" i="10"/>
  <c r="G16" i="10" s="1"/>
  <c r="J15" i="10"/>
  <c r="G15" i="10"/>
  <c r="I14" i="10"/>
  <c r="J14" i="10" s="1"/>
  <c r="H14" i="10"/>
  <c r="F14" i="10"/>
  <c r="G14" i="10" s="1"/>
  <c r="J13" i="10"/>
  <c r="G13" i="10"/>
  <c r="I12" i="10"/>
  <c r="I11" i="10" s="1"/>
  <c r="I32" i="10" s="1"/>
  <c r="I35" i="10" s="1"/>
  <c r="H12" i="10"/>
  <c r="H11" i="10" s="1"/>
  <c r="H32" i="10" s="1"/>
  <c r="H35" i="10" s="1"/>
  <c r="F12" i="10"/>
  <c r="E12" i="10"/>
  <c r="G12" i="10" s="1"/>
  <c r="G29" i="10" l="1"/>
  <c r="J12" i="10"/>
  <c r="J11" i="10" s="1"/>
  <c r="J32" i="10" s="1"/>
  <c r="J35" i="10" s="1"/>
  <c r="E11" i="10"/>
  <c r="E32" i="10" s="1"/>
  <c r="E35" i="10" s="1"/>
  <c r="F25" i="10"/>
  <c r="G32" i="10" l="1"/>
  <c r="G35" i="10" s="1"/>
  <c r="G25" i="10"/>
  <c r="G11" i="10" s="1"/>
  <c r="F11" i="10"/>
  <c r="F32" i="10" s="1"/>
  <c r="F35" i="10" s="1"/>
  <c r="J23" i="9" l="1"/>
  <c r="G23" i="9"/>
  <c r="I22" i="9"/>
  <c r="J22" i="9" s="1"/>
  <c r="J24" i="9" s="1"/>
  <c r="H22" i="9"/>
  <c r="H24" i="9" s="1"/>
  <c r="E22" i="9"/>
  <c r="E24" i="9" s="1"/>
  <c r="J21" i="9"/>
  <c r="G21" i="9"/>
  <c r="J20" i="9"/>
  <c r="F20" i="9"/>
  <c r="G20" i="9" s="1"/>
  <c r="J19" i="9"/>
  <c r="G19" i="9"/>
  <c r="J18" i="9"/>
  <c r="G18" i="9"/>
  <c r="J17" i="9"/>
  <c r="G17" i="9"/>
  <c r="J16" i="9"/>
  <c r="G16" i="9"/>
  <c r="J15" i="9"/>
  <c r="G15" i="9"/>
  <c r="J14" i="9"/>
  <c r="G14" i="9"/>
  <c r="J13" i="9"/>
  <c r="G13" i="9"/>
  <c r="J12" i="9"/>
  <c r="F12" i="9"/>
  <c r="F22" i="9" s="1"/>
  <c r="F24" i="9" s="1"/>
  <c r="G24" i="9" l="1"/>
  <c r="G12" i="9"/>
  <c r="G22" i="9" s="1"/>
  <c r="I24" i="9"/>
  <c r="P36" i="8" l="1"/>
  <c r="O36" i="8"/>
  <c r="P35" i="8"/>
  <c r="O35" i="8"/>
  <c r="P29" i="8"/>
  <c r="P28" i="8" s="1"/>
  <c r="O28" i="8"/>
  <c r="H26" i="8"/>
  <c r="G26" i="8"/>
  <c r="P18" i="8"/>
  <c r="O18" i="8"/>
  <c r="P13" i="8"/>
  <c r="P22" i="8" s="1"/>
  <c r="O13" i="8"/>
  <c r="O22" i="8" s="1"/>
  <c r="H13" i="8"/>
  <c r="G13" i="8"/>
  <c r="H45" i="8" l="1"/>
  <c r="O42" i="8"/>
  <c r="G45" i="8"/>
  <c r="P42" i="8"/>
  <c r="O45" i="8"/>
  <c r="O48" i="8" s="1"/>
  <c r="P45" i="8" l="1"/>
  <c r="P48" i="8" s="1"/>
  <c r="K40" i="7" l="1"/>
  <c r="J40" i="7"/>
  <c r="K32" i="7"/>
  <c r="J32" i="7"/>
  <c r="K23" i="7"/>
  <c r="J23" i="7"/>
  <c r="F22" i="7"/>
  <c r="E22" i="7"/>
  <c r="K12" i="7"/>
  <c r="J12" i="7"/>
  <c r="F12" i="7"/>
  <c r="F10" i="7" s="1"/>
  <c r="E12" i="7"/>
  <c r="K10" i="7"/>
  <c r="J10" i="7"/>
  <c r="E10" i="7"/>
  <c r="K46" i="6" l="1"/>
  <c r="J46" i="6"/>
  <c r="K38" i="6"/>
  <c r="J38" i="6"/>
  <c r="K31" i="6"/>
  <c r="J31" i="6"/>
  <c r="K26" i="6"/>
  <c r="J26" i="6"/>
  <c r="F24" i="6"/>
  <c r="E24" i="6"/>
  <c r="F20" i="6"/>
  <c r="E20" i="6"/>
  <c r="K15" i="6"/>
  <c r="J15" i="6"/>
  <c r="K10" i="6"/>
  <c r="J10" i="6"/>
  <c r="F10" i="6"/>
  <c r="E10" i="6"/>
  <c r="E31" i="6" l="1"/>
  <c r="J51" i="6" s="1"/>
  <c r="J49" i="6"/>
  <c r="F31" i="6"/>
  <c r="K49" i="6"/>
  <c r="K51" i="6" l="1"/>
  <c r="I33" i="5" l="1"/>
  <c r="I32" i="5"/>
  <c r="I31" i="5"/>
  <c r="I30" i="5"/>
  <c r="H29" i="5"/>
  <c r="G29" i="5"/>
  <c r="G35" i="5" s="1"/>
  <c r="F29" i="5"/>
  <c r="I29" i="5" s="1"/>
  <c r="I27" i="5"/>
  <c r="I26" i="5"/>
  <c r="I25" i="5"/>
  <c r="H24" i="5"/>
  <c r="E24" i="5"/>
  <c r="I24" i="5" s="1"/>
  <c r="G22" i="5"/>
  <c r="I20" i="5"/>
  <c r="I19" i="5"/>
  <c r="I18" i="5"/>
  <c r="I17" i="5"/>
  <c r="H16" i="5"/>
  <c r="G16" i="5"/>
  <c r="F16" i="5"/>
  <c r="I14" i="5"/>
  <c r="I13" i="5"/>
  <c r="I12" i="5"/>
  <c r="H11" i="5"/>
  <c r="E11" i="5"/>
  <c r="I11" i="5" l="1"/>
  <c r="H22" i="5"/>
  <c r="H35" i="5" s="1"/>
  <c r="E22" i="5"/>
  <c r="E35" i="5" s="1"/>
  <c r="I16" i="5"/>
  <c r="I22" i="5"/>
  <c r="F22" i="5"/>
  <c r="F35" i="5" s="1"/>
  <c r="I35" i="5" s="1"/>
  <c r="J28" i="4" l="1"/>
  <c r="I28" i="4"/>
  <c r="J27" i="4"/>
  <c r="J40" i="4" s="1"/>
  <c r="I27" i="4"/>
  <c r="I40" i="4" s="1"/>
  <c r="I44" i="4" s="1"/>
  <c r="J12" i="4"/>
  <c r="J11" i="4" s="1"/>
  <c r="J24" i="4" s="1"/>
  <c r="I12" i="4"/>
  <c r="I11" i="4" s="1"/>
  <c r="I24" i="4" s="1"/>
  <c r="J44" i="4" l="1"/>
  <c r="H34" i="3" l="1"/>
  <c r="I34" i="3" s="1"/>
  <c r="H33" i="3"/>
  <c r="I33" i="3" s="1"/>
  <c r="H32" i="3"/>
  <c r="I32" i="3" s="1"/>
  <c r="G31" i="3"/>
  <c r="H31" i="3" s="1"/>
  <c r="I31" i="3" s="1"/>
  <c r="H30" i="3"/>
  <c r="I30" i="3" s="1"/>
  <c r="F29" i="3"/>
  <c r="H29" i="3" s="1"/>
  <c r="I29" i="3" s="1"/>
  <c r="F28" i="3"/>
  <c r="H28" i="3" s="1"/>
  <c r="I28" i="3" s="1"/>
  <c r="H27" i="3"/>
  <c r="I27" i="3" s="1"/>
  <c r="H26" i="3"/>
  <c r="I26" i="3" s="1"/>
  <c r="E24" i="3"/>
  <c r="E36" i="3" s="1"/>
  <c r="H22" i="3"/>
  <c r="I22" i="3" s="1"/>
  <c r="H21" i="3"/>
  <c r="I21" i="3" s="1"/>
  <c r="G20" i="3"/>
  <c r="H20" i="3" s="1"/>
  <c r="I20" i="3" s="1"/>
  <c r="H19" i="3"/>
  <c r="I19" i="3" s="1"/>
  <c r="H18" i="3"/>
  <c r="I18" i="3" s="1"/>
  <c r="G17" i="3"/>
  <c r="H17" i="3" s="1"/>
  <c r="I17" i="3" s="1"/>
  <c r="F17" i="3"/>
  <c r="G16" i="3"/>
  <c r="F16" i="3"/>
  <c r="F14" i="3" s="1"/>
  <c r="G14" i="3"/>
  <c r="E14" i="3"/>
  <c r="G24" i="3" l="1"/>
  <c r="G36" i="3" s="1"/>
  <c r="H16" i="3"/>
  <c r="I16" i="3"/>
  <c r="I14" i="3" s="1"/>
  <c r="H14" i="3"/>
  <c r="I24" i="3"/>
  <c r="F24" i="3"/>
  <c r="F36" i="3" l="1"/>
  <c r="H24" i="3"/>
  <c r="H36" i="3" s="1"/>
  <c r="I36" i="3"/>
  <c r="J62" i="2" l="1"/>
  <c r="J64" i="2" s="1"/>
  <c r="K57" i="2"/>
  <c r="J57" i="2"/>
  <c r="K49" i="2"/>
  <c r="K62" i="2" s="1"/>
  <c r="K64" i="2" s="1"/>
  <c r="J49" i="2"/>
  <c r="K43" i="2"/>
  <c r="J43" i="2"/>
  <c r="F42" i="2"/>
  <c r="E42" i="2"/>
  <c r="F40" i="2"/>
  <c r="E40" i="2"/>
  <c r="K37" i="2"/>
  <c r="J37" i="2"/>
  <c r="K26" i="2"/>
  <c r="K39" i="2" s="1"/>
  <c r="J26" i="2"/>
  <c r="J39" i="2" s="1"/>
  <c r="F25" i="2"/>
  <c r="E25" i="2"/>
</calcChain>
</file>

<file path=xl/sharedStrings.xml><?xml version="1.0" encoding="utf-8"?>
<sst xmlns="http://schemas.openxmlformats.org/spreadsheetml/2006/main" count="758" uniqueCount="430">
  <si>
    <t>Municipio de Apodaca Nuevo León</t>
  </si>
  <si>
    <t>Estado de Situación Financiera</t>
  </si>
  <si>
    <t>Al 30 de Septiembre  de 2017 y 2016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</si>
  <si>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</si>
  <si>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</si>
  <si>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</si>
  <si>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</si>
  <si>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</si>
  <si>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</si>
  <si>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</si>
  <si>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</si>
  <si>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</si>
  <si>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</si>
  <si>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</si>
  <si>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</si>
  <si>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</si>
  <si>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</si>
  <si>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</si>
  <si>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</si>
  <si>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</si>
  <si>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</si>
  <si>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</si>
  <si>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</si>
  <si>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</si>
  <si>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</si>
  <si>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</si>
  <si>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</si>
  <si>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</si>
  <si>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</si>
  <si>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</si>
  <si>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</si>
  <si>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</si>
  <si>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</si>
  <si>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</si>
  <si>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</si>
  <si>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</si>
  <si>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</si>
  <si>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</si>
  <si>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</si>
  <si>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</si>
  <si>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</si>
  <si>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</si>
  <si>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</si>
  <si>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</si>
  <si>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</si>
  <si>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</si>
  <si>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</si>
  <si>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</si>
  <si>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</si>
  <si>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</si>
  <si>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</si>
  <si>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</si>
  <si>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</si>
  <si>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</si>
  <si>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</si>
  <si>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</si>
  <si>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</si>
  <si>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</si>
  <si>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</si>
  <si>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</si>
  <si>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</si>
  <si>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</si>
  <si>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</si>
  <si>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</si>
  <si>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</si>
  <si>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 xml:space="preserve">                        _______________________________________________</t>
  </si>
  <si>
    <t>___________________________________________</t>
  </si>
  <si>
    <t>Lic. Oscar Alberto Cantú García</t>
  </si>
  <si>
    <t xml:space="preserve">    Ing. Jorge Armando Guajardo Elizondo</t>
  </si>
  <si>
    <t>Lic.Gustavo Javier Solis Ruiz</t>
  </si>
  <si>
    <t>Presidente Municipal</t>
  </si>
  <si>
    <t xml:space="preserve">                   Tesorero Municipal</t>
  </si>
  <si>
    <t>Síndico Primero</t>
  </si>
  <si>
    <t>Estado Analítico del Activo</t>
  </si>
  <si>
    <t>Del 1 de enero al 30 de Septiembre de 2017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</si>
  <si>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</si>
  <si>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</si>
  <si>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</si>
  <si>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</si>
  <si>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</si>
  <si>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</si>
  <si>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</si>
  <si>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</si>
  <si>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</si>
  <si>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</si>
  <si>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TOTAL DEL  ACTIVO</t>
  </si>
  <si>
    <t>_____________________________________</t>
  </si>
  <si>
    <t xml:space="preserve">                               Lic. Oscar Alberto Cantú García</t>
  </si>
  <si>
    <t>_____________________________________                 ____________________________</t>
  </si>
  <si>
    <t xml:space="preserve">        Lic.Gustavo Javier Solis Ruiz</t>
  </si>
  <si>
    <t>Estado Analítico de la Deuda y Otros Pasivos</t>
  </si>
  <si>
    <t>Del 1  de Enero al 30 de Septiembre de 2017</t>
  </si>
  <si>
    <t>Denominación de las Deudas</t>
  </si>
  <si>
    <t xml:space="preserve">Moneda de Contratación  </t>
  </si>
  <si>
    <t>Institución o País Acreedor</t>
  </si>
  <si>
    <t>Saldo Inicial del Periodo 01 Enero 2017</t>
  </si>
  <si>
    <t>Saldo Final del Periodo  30 de Septiembre 2017</t>
  </si>
  <si>
    <t>DEUDA PÚBLICA</t>
  </si>
  <si>
    <t xml:space="preserve">Corto Plazo               </t>
  </si>
  <si>
    <t>Deuda Interna</t>
  </si>
  <si>
    <t>Instituciones de Crédito</t>
  </si>
  <si>
    <t>MXN</t>
  </si>
  <si>
    <t>BANORTE (CP)</t>
  </si>
  <si>
    <t>BANAMEX (CP)</t>
  </si>
  <si>
    <t>Títulos y Valores</t>
  </si>
  <si>
    <t>Arrendamientos Financieros</t>
  </si>
  <si>
    <t>Anticipo de Participaciones</t>
  </si>
  <si>
    <t>Gobierno del Estado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</si>
  <si>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</si>
  <si>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</si>
  <si>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</si>
  <si>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</si>
  <si>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</si>
  <si>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BANORTE (LP)</t>
  </si>
  <si>
    <t>BANAMEX (LP)</t>
  </si>
  <si>
    <t xml:space="preserve">                Subtotal a Largo Plazo</t>
  </si>
  <si>
    <t>Otros Pasivos</t>
  </si>
  <si>
    <t xml:space="preserve">                Total de Deuda y Otros Pasivos</t>
  </si>
  <si>
    <t xml:space="preserve">      Tesorero Municipal</t>
  </si>
  <si>
    <t xml:space="preserve">             Síndico Primero</t>
  </si>
  <si>
    <t>_________________________</t>
  </si>
  <si>
    <t xml:space="preserve">             _______________________________</t>
  </si>
  <si>
    <t>Estado de Variación en la Hacienda Pública</t>
  </si>
  <si>
    <t>(pesos)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</si>
  <si>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</si>
  <si>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</si>
  <si>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</si>
  <si>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</si>
  <si>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</si>
  <si>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</si>
  <si>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</si>
  <si>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 xml:space="preserve">Variaciones de la Hacienda Pública/Patrimonio Neto del Ejercicio </t>
  </si>
  <si>
    <t>Resultados del Ejercicio (Ahorro/Desahorro)</t>
  </si>
  <si>
    <t xml:space="preserve">Revalúos  </t>
  </si>
  <si>
    <t>Hacienda Pública/Patrimonio Neto Final del Ejercicio 2016</t>
  </si>
  <si>
    <t>Cambios en la Hacienda Pública/Patrimonio Neto del Ejercicio 2017</t>
  </si>
  <si>
    <t>Variaciones de la Hacienda Pública/Patrimonio Neto del Ejercicio 2017</t>
  </si>
  <si>
    <t>Saldo Neto en la Hacienda Pública / Patrimonio 2017</t>
  </si>
  <si>
    <t>___________________________________________                   __________________________________________</t>
  </si>
  <si>
    <t>Estado de Actividades</t>
  </si>
  <si>
    <t>Al 30 de Septiembre de 2017 y 2016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</si>
  <si>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</si>
  <si>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</si>
  <si>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</si>
  <si>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</si>
  <si>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</si>
  <si>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</si>
  <si>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</si>
  <si>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</si>
  <si>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</si>
  <si>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</si>
  <si>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</si>
  <si>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</si>
  <si>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</si>
  <si>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</si>
  <si>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</si>
  <si>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</si>
  <si>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</si>
  <si>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</si>
  <si>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</si>
  <si>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</si>
  <si>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</si>
  <si>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</si>
  <si>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</si>
  <si>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</si>
  <si>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</si>
  <si>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</si>
  <si>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</si>
  <si>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</si>
  <si>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</si>
  <si>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</si>
  <si>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</si>
  <si>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</si>
  <si>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</si>
  <si>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</si>
  <si>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</si>
  <si>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</si>
  <si>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</si>
  <si>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</si>
  <si>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</si>
  <si>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</si>
  <si>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</si>
  <si>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</si>
  <si>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</si>
  <si>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</si>
  <si>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</si>
  <si>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</si>
  <si>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</si>
  <si>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</si>
  <si>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</si>
  <si>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</si>
  <si>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</si>
  <si>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</si>
  <si>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</si>
  <si>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</si>
  <si>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 xml:space="preserve">                                    _____________________________________________________</t>
  </si>
  <si>
    <t>__________________________________</t>
  </si>
  <si>
    <t>Estado de Cambios en la Situación Financiera</t>
  </si>
  <si>
    <t>Del 1 de Enero al 30 de Septiembre de 2017</t>
  </si>
  <si>
    <t>Origen</t>
  </si>
  <si>
    <t>Aplicación</t>
  </si>
  <si>
    <t>Exceso o Insuficiencia en la Actualización de la Hacienda Pública/Patrimonio</t>
  </si>
  <si>
    <t xml:space="preserve">                                ________________________________</t>
  </si>
  <si>
    <t>________________________________</t>
  </si>
  <si>
    <t>Estado de Flujos de Efectivo</t>
  </si>
  <si>
    <t>Del 1 de enero al 30 de Septiembre de 2017 y 2016</t>
  </si>
  <si>
    <t>Flujos de Efectivo de las Actividades de Operación</t>
  </si>
  <si>
    <t xml:space="preserve">Flujos de Efectivo de las Actividades de Inversión </t>
  </si>
  <si>
    <t>Cuotas y Aportaciones de Seguridad Social</t>
  </si>
  <si>
    <t>Contribuciones de mejoras</t>
  </si>
  <si>
    <t>Otros Orígenes de Inversión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</si>
  <si>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</si>
  <si>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</si>
  <si>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</si>
  <si>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</si>
  <si>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</si>
  <si>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</si>
  <si>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</si>
  <si>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</si>
  <si>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</si>
  <si>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</si>
  <si>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</si>
  <si>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Orígenes de Financiamiento</t>
  </si>
  <si>
    <t>Servicios de la Deuda</t>
  </si>
  <si>
    <t xml:space="preserve">Participaciones </t>
  </si>
  <si>
    <t>Otras Aplicaciones de Financiamiento</t>
  </si>
  <si>
    <t>Otras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</si>
  <si>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</si>
  <si>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</si>
  <si>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</si>
  <si>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</si>
  <si>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</si>
  <si>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Analítico de Ingresos</t>
  </si>
  <si>
    <t>pesos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</si>
  <si>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</si>
  <si>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</si>
  <si>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</si>
  <si>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</si>
  <si>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</si>
  <si>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</si>
  <si>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</si>
  <si>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</si>
  <si>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</si>
  <si>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</si>
  <si>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</si>
  <si>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</si>
  <si>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</si>
  <si>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</si>
  <si>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Productos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</si>
  <si>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</si>
  <si>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</si>
  <si>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</si>
  <si>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</si>
  <si>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 ingresos presupuestarios</t>
  </si>
  <si>
    <t>Otros Ingresos y Beneficios No Presupuestales</t>
  </si>
  <si>
    <t>Total</t>
  </si>
  <si>
    <t>Ingresos excedentes</t>
  </si>
  <si>
    <t>Estado Analítico de Ingresos por Fuente de Financiamiento</t>
  </si>
  <si>
    <t>Estado Analítico de Ingresos
Por Fuente de Financiamiento</t>
  </si>
  <si>
    <t>Ampliaciones y 
Reducciones</t>
  </si>
  <si>
    <t>Ingresos del Gobierno</t>
  </si>
  <si>
    <t xml:space="preserve">    Recursos Propios</t>
  </si>
  <si>
    <t xml:space="preserve">    Recursos Federal</t>
  </si>
  <si>
    <t xml:space="preserve">    Recursos Estatal</t>
  </si>
  <si>
    <t>Ingresos derivados de financiamiento</t>
  </si>
  <si>
    <t xml:space="preserve">    Financiamiento Interno</t>
  </si>
  <si>
    <t>Total de ingresos presupuestarios</t>
  </si>
  <si>
    <t>Total Ingresos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</si>
  <si>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</si>
  <si>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</t>
  </si>
  <si>
    <t>Estado Analítico del Ejercicio del Presupuesto de Egresos</t>
  </si>
  <si>
    <t>Clasificación por Objeto del Gasto (Capítulo y Concepto)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</si>
  <si>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</si>
  <si>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</si>
  <si>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</si>
  <si>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</si>
  <si>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</si>
  <si>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</si>
  <si>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</si>
  <si>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</si>
  <si>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</si>
  <si>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</si>
  <si>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</si>
  <si>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</si>
  <si>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</si>
  <si>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</si>
  <si>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</si>
  <si>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</si>
  <si>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</si>
  <si>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</si>
  <si>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</si>
  <si>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</si>
  <si>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</si>
  <si>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</si>
  <si>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</si>
  <si>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</si>
  <si>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</si>
  <si>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</si>
  <si>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</si>
  <si>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</si>
  <si>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</si>
  <si>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</si>
  <si>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</si>
  <si>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</si>
  <si>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</si>
  <si>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</si>
  <si>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</si>
  <si>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</si>
  <si>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</si>
  <si>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</si>
  <si>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</si>
  <si>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</si>
  <si>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</si>
  <si>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</si>
  <si>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</si>
  <si>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</si>
  <si>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</si>
  <si>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</si>
  <si>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</si>
  <si>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</si>
  <si>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</si>
  <si>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</si>
  <si>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</si>
  <si>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</si>
  <si>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</si>
  <si>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</si>
  <si>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</si>
  <si>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</si>
  <si>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</si>
  <si>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Clasificación Económica (por Tipo de Gasto)</t>
  </si>
  <si>
    <t>Gasto Corriente</t>
  </si>
  <si>
    <t>Gasto de Capital</t>
  </si>
  <si>
    <t>Amortización de la deuda y disminución de pasivos</t>
  </si>
  <si>
    <t>Municipio de  Apodaca Nuevo León</t>
  </si>
  <si>
    <t>Clasificación Administrativa</t>
  </si>
  <si>
    <t>CONTRALORIA Y TRANSP MPAL.</t>
  </si>
  <si>
    <t>SRIA. DEL AYUNTAMIENTO</t>
  </si>
  <si>
    <t>TESORERIA MUNICIPAL</t>
  </si>
  <si>
    <t>SECRETARIA DE ADMINISTRACION</t>
  </si>
  <si>
    <t>SRA. DE DESARROLLO SOCIAL</t>
  </si>
  <si>
    <t>SECRETARIA DE SERV.PUBLICOS</t>
  </si>
  <si>
    <t>SRIA. SEGURIDAD PUBLICA Y VIAL</t>
  </si>
  <si>
    <t>SRIA.DE FOMENTO ECONOMICO</t>
  </si>
  <si>
    <t>JEFE DE LA OFICINA EJECUTIVA</t>
  </si>
  <si>
    <t>DIF</t>
  </si>
  <si>
    <t>CONSEJERIA JURIDICA</t>
  </si>
  <si>
    <t>SRIA DES URB, O.P., ECO Y TRANSP</t>
  </si>
  <si>
    <t>PENSIONADOS Y JUBILADOS</t>
  </si>
  <si>
    <t>REPUBLICANO AYUNTAMIENTO</t>
  </si>
  <si>
    <t>DEPORTES</t>
  </si>
  <si>
    <t>Clasificación Funcional (Finalidad y Funcion)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</si>
  <si>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</si>
  <si>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</si>
  <si>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</si>
  <si>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</si>
  <si>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</si>
  <si>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</si>
  <si>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</si>
  <si>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</si>
  <si>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</si>
  <si>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</si>
  <si>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</si>
  <si>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</si>
  <si>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</si>
  <si>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</si>
  <si>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</si>
  <si>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</si>
  <si>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</si>
  <si>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</si>
  <si>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</si>
  <si>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</si>
  <si>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</si>
  <si>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</si>
  <si>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</si>
  <si>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</si>
  <si>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</si>
  <si>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</si>
  <si>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</si>
  <si>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</si>
  <si>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</si>
  <si>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</si>
  <si>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</si>
  <si>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</si>
  <si>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Clasificación Programática</t>
  </si>
  <si>
    <t xml:space="preserve">Egresos 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</si>
  <si>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</si>
  <si>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</si>
  <si>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</si>
  <si>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</si>
  <si>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</si>
  <si>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</si>
  <si>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</si>
  <si>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</si>
  <si>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</si>
  <si>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</si>
  <si>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</si>
  <si>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</si>
  <si>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</si>
  <si>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</si>
  <si>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</si>
  <si>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</si>
  <si>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</si>
  <si>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</si>
  <si>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</si>
  <si>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</si>
  <si>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</si>
  <si>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</si>
  <si>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</si>
  <si>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</si>
  <si>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</si>
  <si>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</si>
  <si>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</si>
  <si>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</si>
  <si>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</si>
  <si>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</si>
  <si>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</si>
  <si>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</si>
  <si>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</si>
  <si>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</si>
  <si>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</si>
  <si>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</si>
  <si>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</si>
  <si>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</si>
  <si>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BANORTE</t>
  </si>
  <si>
    <t>BANAMEX</t>
  </si>
  <si>
    <t>Total Créditos Bancarios</t>
  </si>
  <si>
    <t>Del 01 de Enero al 30 de Septiembre de 2017</t>
  </si>
  <si>
    <t>Intereses de la Deuda</t>
  </si>
  <si>
    <t>Créditos Bancarios</t>
  </si>
  <si>
    <t>Total de intereses de Créditos Bancarios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</si>
</sst>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(#,##0.00\)"/>
    <numFmt numFmtId="168" formatCode="#,##0.0"/>
    <numFmt numFmtId="169" formatCode="#,##0.00000000000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i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sz val="9"/>
      <color theme="1" tint="0.34998626667073579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6" fillId="0" borderId="0"/>
    <xf numFmtId="0" fontId="6" fillId="0" borderId="0"/>
    <xf numFmtId="0" fontId="1" fillId="0" borderId="0"/>
    <xf numFmtId="43" fontId="26" fillId="0" borderId="0" applyFont="0" applyFill="0" applyBorder="0" applyAlignment="0" applyProtection="0"/>
  </cellStyleXfs>
  <cellXfs count="608">
    <xf numFmtId="0" fontId="0" fillId="0" borderId="0" xfId="0"/>
    <xf numFmtId="0" fontId="3" fillId="2" borderId="0" xfId="0" applyFont="1" applyFill="1" applyProtection="1"/>
    <xf numFmtId="0" fontId="3" fillId="2" borderId="0" xfId="0" applyFont="1" applyFill="1" applyAlignment="1" applyProtection="1">
      <alignment vertical="top"/>
    </xf>
    <xf numFmtId="0" fontId="3" fillId="2" borderId="0" xfId="0" applyFont="1" applyFill="1" applyAlignment="1" applyProtection="1"/>
    <xf numFmtId="0" fontId="3" fillId="2" borderId="0" xfId="0" applyFont="1" applyFill="1" applyAlignment="1" applyProtection="1">
      <alignment horizontal="right" vertical="top"/>
    </xf>
    <xf numFmtId="0" fontId="3" fillId="0" borderId="0" xfId="0" applyFont="1" applyProtection="1"/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4" fillId="2" borderId="0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/>
    <xf numFmtId="0" fontId="4" fillId="2" borderId="0" xfId="3" applyNumberFormat="1" applyFont="1" applyFill="1" applyBorder="1" applyAlignment="1" applyProtection="1">
      <alignment horizontal="right" vertical="top"/>
    </xf>
    <xf numFmtId="0" fontId="8" fillId="3" borderId="2" xfId="0" applyFont="1" applyFill="1" applyBorder="1" applyAlignment="1" applyProtection="1">
      <alignment horizontal="centerContinuous"/>
    </xf>
    <xf numFmtId="0" fontId="7" fillId="3" borderId="3" xfId="0" applyFont="1" applyFill="1" applyBorder="1" applyProtection="1"/>
    <xf numFmtId="165" fontId="8" fillId="3" borderId="0" xfId="1" applyNumberFormat="1" applyFont="1" applyFill="1" applyBorder="1" applyAlignment="1" applyProtection="1">
      <alignment horizontal="center"/>
    </xf>
    <xf numFmtId="0" fontId="7" fillId="3" borderId="5" xfId="0" applyFont="1" applyFill="1" applyBorder="1" applyProtection="1"/>
    <xf numFmtId="0" fontId="4" fillId="2" borderId="4" xfId="3" applyNumberFormat="1" applyFont="1" applyFill="1" applyBorder="1" applyAlignment="1" applyProtection="1">
      <alignment vertical="center"/>
    </xf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166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9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vertical="top"/>
    </xf>
    <xf numFmtId="4" fontId="9" fillId="2" borderId="0" xfId="0" applyNumberFormat="1" applyFont="1" applyFill="1" applyBorder="1" applyAlignment="1" applyProtection="1">
      <alignment vertical="top"/>
      <protection locked="0"/>
    </xf>
    <xf numFmtId="4" fontId="9" fillId="0" borderId="0" xfId="0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4" fontId="9" fillId="0" borderId="0" xfId="1" applyNumberFormat="1" applyFont="1" applyFill="1" applyBorder="1" applyAlignment="1" applyProtection="1">
      <alignment vertical="top"/>
    </xf>
    <xf numFmtId="4" fontId="9" fillId="2" borderId="0" xfId="1" applyNumberFormat="1" applyFont="1" applyFill="1" applyBorder="1" applyAlignment="1" applyProtection="1">
      <alignment vertical="top"/>
    </xf>
    <xf numFmtId="0" fontId="11" fillId="2" borderId="4" xfId="0" applyFont="1" applyFill="1" applyBorder="1" applyAlignment="1" applyProtection="1">
      <alignment vertical="top"/>
    </xf>
    <xf numFmtId="4" fontId="4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right" vertical="top"/>
    </xf>
    <xf numFmtId="4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 wrapText="1"/>
    </xf>
    <xf numFmtId="4" fontId="9" fillId="2" borderId="0" xfId="0" applyNumberFormat="1" applyFont="1" applyFill="1" applyBorder="1" applyAlignment="1" applyProtection="1">
      <alignment vertical="top"/>
    </xf>
    <xf numFmtId="4" fontId="9" fillId="2" borderId="0" xfId="0" applyNumberFormat="1" applyFont="1" applyFill="1" applyBorder="1" applyAlignment="1" applyProtection="1">
      <alignment horizontal="left" vertical="top" wrapText="1"/>
    </xf>
    <xf numFmtId="4" fontId="4" fillId="2" borderId="0" xfId="0" applyNumberFormat="1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vertical="center" wrapText="1"/>
    </xf>
    <xf numFmtId="4" fontId="7" fillId="2" borderId="0" xfId="0" applyNumberFormat="1" applyFont="1" applyFill="1" applyBorder="1" applyAlignment="1" applyProtection="1">
      <alignment vertical="center" wrapText="1"/>
    </xf>
    <xf numFmtId="4" fontId="12" fillId="2" borderId="0" xfId="1" applyNumberFormat="1" applyFont="1" applyFill="1" applyBorder="1" applyAlignment="1" applyProtection="1">
      <alignment vertical="top"/>
    </xf>
    <xf numFmtId="4" fontId="3" fillId="2" borderId="0" xfId="0" applyNumberFormat="1" applyFont="1" applyFill="1"/>
    <xf numFmtId="3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/>
    </xf>
    <xf numFmtId="0" fontId="3" fillId="2" borderId="6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horizontal="right" vertical="top"/>
    </xf>
    <xf numFmtId="4" fontId="3" fillId="2" borderId="7" xfId="0" applyNumberFormat="1" applyFont="1" applyFill="1" applyBorder="1" applyAlignment="1" applyProtection="1">
      <alignment vertical="top"/>
    </xf>
    <xf numFmtId="0" fontId="3" fillId="2" borderId="8" xfId="0" applyFont="1" applyFill="1" applyBorder="1" applyProtection="1"/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horizontal="right"/>
    </xf>
    <xf numFmtId="43" fontId="9" fillId="2" borderId="0" xfId="1" applyFont="1" applyFill="1" applyBorder="1" applyAlignment="1" applyProtection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/>
    <xf numFmtId="0" fontId="3" fillId="2" borderId="0" xfId="0" applyFont="1" applyFill="1"/>
    <xf numFmtId="0" fontId="4" fillId="2" borderId="0" xfId="3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9" fillId="2" borderId="0" xfId="0" applyNumberFormat="1" applyFont="1" applyFill="1" applyBorder="1" applyAlignment="1" applyProtection="1">
      <protection locked="0"/>
    </xf>
    <xf numFmtId="0" fontId="9" fillId="2" borderId="0" xfId="0" applyNumberFormat="1" applyFont="1" applyFill="1" applyBorder="1" applyAlignment="1" applyProtection="1">
      <alignment horizontal="left"/>
    </xf>
    <xf numFmtId="0" fontId="8" fillId="3" borderId="1" xfId="4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center" vertical="center" wrapText="1"/>
    </xf>
    <xf numFmtId="0" fontId="8" fillId="3" borderId="3" xfId="4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3" borderId="6" xfId="4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horizontal="center" vertical="center" wrapText="1"/>
    </xf>
    <xf numFmtId="0" fontId="8" fillId="3" borderId="8" xfId="4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4" fontId="11" fillId="2" borderId="0" xfId="0" applyNumberFormat="1" applyFont="1" applyFill="1" applyBorder="1" applyAlignment="1">
      <alignment vertical="top"/>
    </xf>
    <xf numFmtId="0" fontId="11" fillId="2" borderId="5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3" fillId="2" borderId="4" xfId="0" applyFont="1" applyFill="1" applyBorder="1" applyAlignment="1">
      <alignment vertical="top"/>
    </xf>
    <xf numFmtId="4" fontId="11" fillId="2" borderId="0" xfId="1" applyNumberFormat="1" applyFont="1" applyFill="1" applyBorder="1" applyAlignment="1">
      <alignment vertical="top"/>
    </xf>
    <xf numFmtId="0" fontId="13" fillId="2" borderId="5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4" fontId="3" fillId="2" borderId="0" xfId="0" applyNumberFormat="1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4" fontId="9" fillId="2" borderId="0" xfId="1" applyNumberFormat="1" applyFont="1" applyFill="1" applyBorder="1" applyAlignment="1" applyProtection="1">
      <alignment vertical="top"/>
      <protection locked="0"/>
    </xf>
    <xf numFmtId="4" fontId="9" fillId="0" borderId="0" xfId="1" applyNumberFormat="1" applyFont="1" applyFill="1" applyBorder="1" applyAlignment="1" applyProtection="1">
      <alignment vertical="top"/>
      <protection locked="0"/>
    </xf>
    <xf numFmtId="4" fontId="9" fillId="0" borderId="0" xfId="1" applyNumberFormat="1" applyFont="1" applyFill="1" applyBorder="1" applyAlignment="1">
      <alignment vertical="top"/>
    </xf>
    <xf numFmtId="4" fontId="9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4" fontId="3" fillId="2" borderId="0" xfId="1" applyNumberFormat="1" applyFont="1" applyFill="1" applyBorder="1" applyAlignment="1">
      <alignment vertical="top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4" fontId="3" fillId="2" borderId="0" xfId="0" applyNumberFormat="1" applyFont="1" applyFill="1" applyAlignment="1"/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/>
    <xf numFmtId="43" fontId="9" fillId="2" borderId="0" xfId="1" applyFont="1" applyFill="1" applyBorder="1"/>
    <xf numFmtId="0" fontId="9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/>
    </xf>
    <xf numFmtId="0" fontId="0" fillId="0" borderId="0" xfId="0" applyFont="1"/>
    <xf numFmtId="0" fontId="4" fillId="2" borderId="0" xfId="4" applyFont="1" applyFill="1" applyBorder="1" applyAlignment="1" applyProtection="1"/>
    <xf numFmtId="0" fontId="4" fillId="2" borderId="0" xfId="0" applyFont="1" applyFill="1" applyBorder="1" applyAlignment="1" applyProtection="1">
      <alignment horizontal="centerContinuous"/>
    </xf>
    <xf numFmtId="164" fontId="9" fillId="2" borderId="0" xfId="3" applyFont="1" applyFill="1" applyBorder="1" applyProtection="1"/>
    <xf numFmtId="0" fontId="8" fillId="3" borderId="9" xfId="4" applyFont="1" applyFill="1" applyBorder="1" applyAlignment="1" applyProtection="1">
      <alignment horizontal="center" vertical="center" wrapText="1"/>
    </xf>
    <xf numFmtId="0" fontId="8" fillId="3" borderId="10" xfId="4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4" applyFont="1" applyFill="1" applyBorder="1" applyAlignment="1" applyProtection="1">
      <alignment horizontal="center" vertical="center" wrapText="1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5" xfId="3" applyNumberFormat="1" applyFont="1" applyFill="1" applyBorder="1" applyAlignment="1" applyProtection="1">
      <alignment vertical="top"/>
    </xf>
    <xf numFmtId="0" fontId="11" fillId="2" borderId="4" xfId="0" applyFont="1" applyFill="1" applyBorder="1" applyAlignment="1" applyProtection="1"/>
    <xf numFmtId="0" fontId="4" fillId="2" borderId="5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7" fontId="4" fillId="2" borderId="0" xfId="0" applyNumberFormat="1" applyFont="1" applyFill="1" applyBorder="1" applyAlignment="1" applyProtection="1">
      <alignment horizontal="right" vertical="top"/>
    </xf>
    <xf numFmtId="0" fontId="11" fillId="2" borderId="5" xfId="0" applyFont="1" applyFill="1" applyBorder="1" applyAlignment="1" applyProtection="1">
      <alignment vertical="top"/>
    </xf>
    <xf numFmtId="0" fontId="3" fillId="2" borderId="4" xfId="0" applyFont="1" applyFill="1" applyBorder="1" applyAlignment="1" applyProtection="1"/>
    <xf numFmtId="0" fontId="14" fillId="2" borderId="0" xfId="0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horizontal="center" vertical="top"/>
      <protection locked="0"/>
    </xf>
    <xf numFmtId="167" fontId="9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167" fontId="4" fillId="2" borderId="0" xfId="0" applyNumberFormat="1" applyFont="1" applyFill="1" applyBorder="1" applyAlignment="1" applyProtection="1">
      <alignment horizontal="right" vertical="top"/>
      <protection locked="0"/>
    </xf>
    <xf numFmtId="168" fontId="9" fillId="2" borderId="0" xfId="0" applyNumberFormat="1" applyFont="1" applyFill="1" applyBorder="1" applyAlignment="1" applyProtection="1">
      <alignment horizontal="center" vertical="top"/>
      <protection locked="0"/>
    </xf>
    <xf numFmtId="4" fontId="9" fillId="2" borderId="0" xfId="0" applyNumberFormat="1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4" fontId="4" fillId="2" borderId="0" xfId="0" applyNumberFormat="1" applyFont="1" applyFill="1" applyBorder="1" applyAlignment="1" applyProtection="1">
      <alignment horizontal="right" vertical="top"/>
    </xf>
    <xf numFmtId="167" fontId="9" fillId="0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167" fontId="4" fillId="0" borderId="0" xfId="0" applyNumberFormat="1" applyFont="1" applyFill="1" applyBorder="1" applyAlignment="1" applyProtection="1">
      <alignment horizontal="right" vertical="top"/>
      <protection locked="0"/>
    </xf>
    <xf numFmtId="0" fontId="11" fillId="2" borderId="6" xfId="0" applyFont="1" applyFill="1" applyBorder="1" applyAlignment="1" applyProtection="1"/>
    <xf numFmtId="0" fontId="4" fillId="2" borderId="7" xfId="0" applyFont="1" applyFill="1" applyBorder="1" applyAlignment="1" applyProtection="1">
      <alignment vertical="top"/>
    </xf>
    <xf numFmtId="3" fontId="4" fillId="2" borderId="7" xfId="0" applyNumberFormat="1" applyFont="1" applyFill="1" applyBorder="1" applyAlignment="1" applyProtection="1">
      <alignment horizontal="center" vertical="top"/>
    </xf>
    <xf numFmtId="167" fontId="4" fillId="2" borderId="7" xfId="0" applyNumberFormat="1" applyFont="1" applyFill="1" applyBorder="1" applyAlignment="1" applyProtection="1">
      <alignment horizontal="right" vertical="top"/>
    </xf>
    <xf numFmtId="0" fontId="11" fillId="2" borderId="8" xfId="0" applyFont="1" applyFill="1" applyBorder="1" applyAlignment="1" applyProtection="1">
      <alignment vertical="top"/>
    </xf>
    <xf numFmtId="167" fontId="4" fillId="2" borderId="0" xfId="0" applyNumberFormat="1" applyFont="1" applyFill="1" applyBorder="1" applyAlignment="1" applyProtection="1">
      <alignment vertical="top"/>
    </xf>
    <xf numFmtId="0" fontId="0" fillId="0" borderId="0" xfId="0" applyFont="1" applyBorder="1"/>
    <xf numFmtId="167" fontId="0" fillId="0" borderId="0" xfId="0" applyNumberFormat="1" applyFont="1"/>
    <xf numFmtId="0" fontId="3" fillId="2" borderId="0" xfId="0" applyFont="1" applyFill="1" applyBorder="1" applyAlignment="1" applyProtection="1">
      <protection locked="0"/>
    </xf>
    <xf numFmtId="165" fontId="8" fillId="3" borderId="9" xfId="1" applyNumberFormat="1" applyFont="1" applyFill="1" applyBorder="1" applyAlignment="1">
      <alignment horizontal="center" vertical="center" wrapText="1"/>
    </xf>
    <xf numFmtId="165" fontId="8" fillId="3" borderId="10" xfId="1" applyNumberFormat="1" applyFont="1" applyFill="1" applyBorder="1" applyAlignment="1">
      <alignment horizontal="center" vertical="center" wrapText="1"/>
    </xf>
    <xf numFmtId="165" fontId="8" fillId="3" borderId="11" xfId="1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4" fontId="4" fillId="2" borderId="0" xfId="0" applyNumberFormat="1" applyFont="1" applyFill="1" applyBorder="1" applyAlignment="1">
      <alignment vertical="top"/>
    </xf>
    <xf numFmtId="4" fontId="3" fillId="2" borderId="0" xfId="0" applyNumberFormat="1" applyFont="1" applyFill="1" applyBorder="1" applyAlignment="1" applyProtection="1">
      <alignment vertical="top"/>
      <protection locked="0"/>
    </xf>
    <xf numFmtId="4" fontId="15" fillId="2" borderId="0" xfId="0" applyNumberFormat="1" applyFont="1" applyFill="1" applyBorder="1" applyAlignment="1" applyProtection="1">
      <alignment horizontal="left" vertical="top"/>
      <protection locked="0"/>
    </xf>
    <xf numFmtId="0" fontId="4" fillId="2" borderId="5" xfId="0" applyFont="1" applyFill="1" applyBorder="1" applyAlignment="1">
      <alignment vertical="top" wrapText="1"/>
    </xf>
    <xf numFmtId="4" fontId="11" fillId="2" borderId="12" xfId="0" applyNumberFormat="1" applyFont="1" applyFill="1" applyBorder="1" applyAlignment="1" applyProtection="1">
      <alignment horizontal="right" vertical="top"/>
      <protection locked="0"/>
    </xf>
    <xf numFmtId="4" fontId="11" fillId="2" borderId="12" xfId="0" applyNumberFormat="1" applyFont="1" applyFill="1" applyBorder="1" applyAlignment="1" applyProtection="1">
      <alignment horizontal="right" vertical="top"/>
    </xf>
    <xf numFmtId="4" fontId="0" fillId="0" borderId="0" xfId="0" applyNumberFormat="1"/>
    <xf numFmtId="0" fontId="11" fillId="2" borderId="6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/>
    </xf>
    <xf numFmtId="4" fontId="3" fillId="2" borderId="10" xfId="0" applyNumberFormat="1" applyFont="1" applyFill="1" applyBorder="1" applyAlignment="1">
      <alignment vertical="top"/>
    </xf>
    <xf numFmtId="3" fontId="3" fillId="2" borderId="10" xfId="0" applyNumberFormat="1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Border="1" applyAlignment="1">
      <alignment vertical="top"/>
    </xf>
    <xf numFmtId="4" fontId="3" fillId="2" borderId="0" xfId="0" applyNumberFormat="1" applyFont="1" applyFill="1" applyBorder="1"/>
    <xf numFmtId="0" fontId="8" fillId="3" borderId="10" xfId="4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right" vertical="top"/>
    </xf>
    <xf numFmtId="4" fontId="11" fillId="2" borderId="0" xfId="0" applyNumberFormat="1" applyFont="1" applyFill="1" applyBorder="1" applyAlignment="1">
      <alignment horizontal="right" vertical="top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</xf>
    <xf numFmtId="4" fontId="11" fillId="2" borderId="0" xfId="0" applyNumberFormat="1" applyFont="1" applyFill="1" applyBorder="1" applyAlignment="1" applyProtection="1">
      <alignment horizontal="right" vertical="top"/>
    </xf>
    <xf numFmtId="4" fontId="11" fillId="2" borderId="12" xfId="0" applyNumberFormat="1" applyFont="1" applyFill="1" applyBorder="1" applyAlignment="1">
      <alignment horizontal="right" vertical="top"/>
    </xf>
    <xf numFmtId="4" fontId="11" fillId="2" borderId="7" xfId="0" applyNumberFormat="1" applyFont="1" applyFill="1" applyBorder="1" applyAlignment="1">
      <alignment horizontal="right" vertical="top"/>
    </xf>
    <xf numFmtId="0" fontId="4" fillId="2" borderId="0" xfId="4" applyFont="1" applyFill="1" applyBorder="1" applyAlignment="1"/>
    <xf numFmtId="0" fontId="16" fillId="2" borderId="0" xfId="4" applyFont="1" applyFill="1" applyBorder="1" applyAlignment="1"/>
    <xf numFmtId="0" fontId="11" fillId="2" borderId="0" xfId="0" applyFont="1" applyFill="1" applyBorder="1" applyAlignment="1"/>
    <xf numFmtId="0" fontId="17" fillId="2" borderId="0" xfId="0" applyFont="1" applyFill="1" applyBorder="1" applyAlignment="1"/>
    <xf numFmtId="0" fontId="4" fillId="2" borderId="0" xfId="4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/>
    <xf numFmtId="0" fontId="7" fillId="3" borderId="9" xfId="0" applyFont="1" applyFill="1" applyBorder="1" applyAlignment="1">
      <alignment horizontal="center" vertical="center"/>
    </xf>
    <xf numFmtId="165" fontId="8" fillId="3" borderId="10" xfId="1" applyNumberFormat="1" applyFont="1" applyFill="1" applyBorder="1" applyAlignment="1">
      <alignment horizontal="center" vertical="center"/>
    </xf>
    <xf numFmtId="0" fontId="8" fillId="3" borderId="11" xfId="4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4" fillId="2" borderId="0" xfId="4" applyFont="1" applyFill="1" applyBorder="1" applyAlignment="1">
      <alignment vertical="center"/>
    </xf>
    <xf numFmtId="0" fontId="3" fillId="2" borderId="5" xfId="0" applyFont="1" applyFill="1" applyBorder="1"/>
    <xf numFmtId="0" fontId="4" fillId="2" borderId="4" xfId="0" applyFont="1" applyFill="1" applyBorder="1" applyAlignment="1"/>
    <xf numFmtId="3" fontId="9" fillId="2" borderId="0" xfId="0" applyNumberFormat="1" applyFont="1" applyFill="1" applyBorder="1" applyAlignment="1">
      <alignment vertical="top"/>
    </xf>
    <xf numFmtId="0" fontId="3" fillId="2" borderId="5" xfId="0" applyFont="1" applyFill="1" applyBorder="1" applyAlignment="1"/>
    <xf numFmtId="0" fontId="4" fillId="2" borderId="4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3" fillId="2" borderId="4" xfId="0" applyFont="1" applyFill="1" applyBorder="1"/>
    <xf numFmtId="4" fontId="9" fillId="2" borderId="0" xfId="1" applyNumberFormat="1" applyFont="1" applyFill="1" applyBorder="1" applyAlignment="1" applyProtection="1">
      <alignment vertical="center"/>
      <protection locked="0"/>
    </xf>
    <xf numFmtId="0" fontId="3" fillId="2" borderId="6" xfId="0" applyFont="1" applyFill="1" applyBorder="1"/>
    <xf numFmtId="0" fontId="3" fillId="2" borderId="7" xfId="0" applyFont="1" applyFill="1" applyBorder="1"/>
    <xf numFmtId="4" fontId="3" fillId="2" borderId="7" xfId="0" applyNumberFormat="1" applyFont="1" applyFill="1" applyBorder="1"/>
    <xf numFmtId="0" fontId="3" fillId="2" borderId="7" xfId="0" applyFont="1" applyFill="1" applyBorder="1" applyAlignment="1"/>
    <xf numFmtId="0" fontId="3" fillId="2" borderId="8" xfId="0" applyFont="1" applyFill="1" applyBorder="1"/>
    <xf numFmtId="0" fontId="9" fillId="2" borderId="0" xfId="0" applyFont="1" applyFill="1" applyBorder="1" applyAlignment="1" applyProtection="1">
      <alignment horizontal="left" wrapText="1"/>
    </xf>
    <xf numFmtId="0" fontId="9" fillId="2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 applyAlignment="1">
      <alignment wrapText="1"/>
    </xf>
    <xf numFmtId="0" fontId="0" fillId="0" borderId="0" xfId="0" applyBorder="1"/>
    <xf numFmtId="0" fontId="4" fillId="2" borderId="0" xfId="4" applyFont="1" applyFill="1" applyBorder="1" applyAlignment="1">
      <alignment horizontal="centerContinuous"/>
    </xf>
    <xf numFmtId="0" fontId="20" fillId="3" borderId="9" xfId="0" applyFont="1" applyFill="1" applyBorder="1" applyAlignment="1">
      <alignment horizontal="center" vertical="center"/>
    </xf>
    <xf numFmtId="0" fontId="4" fillId="2" borderId="0" xfId="4" applyFont="1" applyFill="1" applyBorder="1" applyAlignment="1">
      <alignment vertical="top"/>
    </xf>
    <xf numFmtId="3" fontId="3" fillId="2" borderId="0" xfId="0" applyNumberFormat="1" applyFont="1" applyFill="1" applyBorder="1"/>
    <xf numFmtId="3" fontId="0" fillId="0" borderId="0" xfId="0" applyNumberFormat="1"/>
    <xf numFmtId="4" fontId="3" fillId="2" borderId="5" xfId="0" applyNumberFormat="1" applyFont="1" applyFill="1" applyBorder="1"/>
    <xf numFmtId="3" fontId="3" fillId="2" borderId="0" xfId="0" applyNumberFormat="1" applyFont="1" applyFill="1" applyBorder="1" applyAlignment="1">
      <alignment vertical="top"/>
    </xf>
    <xf numFmtId="4" fontId="9" fillId="2" borderId="0" xfId="0" applyNumberFormat="1" applyFont="1" applyFill="1" applyBorder="1" applyAlignment="1" applyProtection="1">
      <alignment horizontal="right" vertical="top"/>
    </xf>
    <xf numFmtId="4" fontId="9" fillId="2" borderId="0" xfId="1" applyNumberFormat="1" applyFont="1" applyFill="1" applyBorder="1" applyAlignment="1" applyProtection="1">
      <alignment horizontal="right" vertical="top" wrapText="1"/>
      <protection locked="0"/>
    </xf>
    <xf numFmtId="4" fontId="14" fillId="2" borderId="0" xfId="4" applyNumberFormat="1" applyFont="1" applyFill="1" applyBorder="1" applyAlignment="1" applyProtection="1">
      <alignment horizontal="center"/>
    </xf>
    <xf numFmtId="0" fontId="9" fillId="2" borderId="7" xfId="0" applyFont="1" applyFill="1" applyBorder="1" applyAlignment="1">
      <alignment vertical="top"/>
    </xf>
    <xf numFmtId="0" fontId="9" fillId="2" borderId="7" xfId="0" applyFont="1" applyFill="1" applyBorder="1"/>
    <xf numFmtId="43" fontId="9" fillId="2" borderId="7" xfId="1" applyFont="1" applyFill="1" applyBorder="1"/>
    <xf numFmtId="0" fontId="9" fillId="2" borderId="7" xfId="0" applyFont="1" applyFill="1" applyBorder="1" applyAlignment="1">
      <alignment vertical="center" wrapText="1"/>
    </xf>
    <xf numFmtId="43" fontId="9" fillId="2" borderId="8" xfId="1" applyFont="1" applyFill="1" applyBorder="1"/>
    <xf numFmtId="0" fontId="9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right"/>
    </xf>
    <xf numFmtId="43" fontId="9" fillId="2" borderId="0" xfId="1" applyFont="1" applyFill="1" applyBorder="1" applyAlignment="1">
      <alignment vertical="top"/>
    </xf>
    <xf numFmtId="0" fontId="0" fillId="2" borderId="0" xfId="0" applyFill="1"/>
    <xf numFmtId="0" fontId="3" fillId="2" borderId="0" xfId="0" applyFont="1" applyFill="1" applyBorder="1" applyAlignment="1">
      <alignment horizontal="centerContinuous"/>
    </xf>
    <xf numFmtId="0" fontId="21" fillId="2" borderId="0" xfId="4" applyFont="1" applyFill="1" applyBorder="1" applyAlignment="1">
      <alignment horizontal="center"/>
    </xf>
    <xf numFmtId="0" fontId="21" fillId="2" borderId="0" xfId="4" applyFont="1" applyFill="1" applyBorder="1" applyAlignment="1"/>
    <xf numFmtId="0" fontId="4" fillId="2" borderId="0" xfId="4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/>
    <xf numFmtId="0" fontId="9" fillId="2" borderId="0" xfId="4" applyFont="1" applyFill="1" applyBorder="1" applyAlignment="1">
      <alignment vertical="top"/>
    </xf>
    <xf numFmtId="3" fontId="9" fillId="2" borderId="0" xfId="4" applyNumberFormat="1" applyFont="1" applyFill="1" applyBorder="1" applyAlignment="1">
      <alignment vertical="top"/>
    </xf>
    <xf numFmtId="4" fontId="4" fillId="2" borderId="0" xfId="4" applyNumberFormat="1" applyFont="1" applyFill="1" applyBorder="1" applyAlignment="1">
      <alignment vertical="top"/>
    </xf>
    <xf numFmtId="4" fontId="4" fillId="2" borderId="0" xfId="4" applyNumberFormat="1" applyFont="1" applyFill="1" applyBorder="1" applyAlignment="1" applyProtection="1">
      <alignment vertical="top"/>
      <protection locked="0"/>
    </xf>
    <xf numFmtId="43" fontId="3" fillId="0" borderId="0" xfId="0" applyNumberFormat="1" applyFont="1"/>
    <xf numFmtId="4" fontId="9" fillId="2" borderId="0" xfId="4" applyNumberFormat="1" applyFont="1" applyFill="1" applyBorder="1" applyAlignment="1" applyProtection="1">
      <alignment vertical="top"/>
      <protection locked="0"/>
    </xf>
    <xf numFmtId="0" fontId="9" fillId="2" borderId="0" xfId="4" applyFont="1" applyFill="1" applyBorder="1" applyAlignment="1">
      <alignment horizontal="left" vertical="top"/>
    </xf>
    <xf numFmtId="4" fontId="9" fillId="0" borderId="0" xfId="4" applyNumberFormat="1" applyFont="1" applyFill="1" applyBorder="1" applyAlignment="1" applyProtection="1">
      <alignment vertical="top"/>
      <protection locked="0"/>
    </xf>
    <xf numFmtId="4" fontId="9" fillId="2" borderId="0" xfId="4" applyNumberFormat="1" applyFont="1" applyFill="1" applyBorder="1" applyAlignment="1">
      <alignment vertical="top"/>
    </xf>
    <xf numFmtId="0" fontId="4" fillId="2" borderId="0" xfId="4" applyFont="1" applyFill="1" applyBorder="1" applyAlignment="1">
      <alignment horizontal="left" vertical="top"/>
    </xf>
    <xf numFmtId="2" fontId="3" fillId="0" borderId="0" xfId="0" applyNumberFormat="1" applyFont="1"/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4" fontId="4" fillId="2" borderId="0" xfId="4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3" fontId="4" fillId="2" borderId="0" xfId="4" applyNumberFormat="1" applyFont="1" applyFill="1" applyBorder="1" applyAlignment="1">
      <alignment horizontal="right" vertical="top" wrapText="1"/>
    </xf>
    <xf numFmtId="0" fontId="4" fillId="2" borderId="0" xfId="4" applyFont="1" applyFill="1" applyBorder="1" applyAlignment="1">
      <alignment horizontal="left" vertical="top" wrapText="1"/>
    </xf>
    <xf numFmtId="4" fontId="4" fillId="2" borderId="0" xfId="4" applyNumberFormat="1" applyFont="1" applyFill="1" applyBorder="1" applyAlignment="1" applyProtection="1">
      <alignment horizontal="right" vertical="top" wrapText="1"/>
      <protection locked="0"/>
    </xf>
    <xf numFmtId="168" fontId="4" fillId="2" borderId="0" xfId="4" applyNumberFormat="1" applyFont="1" applyFill="1" applyBorder="1" applyAlignment="1">
      <alignment horizontal="right" vertical="top" wrapText="1"/>
    </xf>
    <xf numFmtId="4" fontId="4" fillId="2" borderId="0" xfId="4" applyNumberFormat="1" applyFont="1" applyFill="1" applyBorder="1" applyAlignment="1" applyProtection="1">
      <alignment horizontal="right" vertical="top" wrapText="1"/>
    </xf>
    <xf numFmtId="0" fontId="3" fillId="2" borderId="6" xfId="0" applyFont="1" applyFill="1" applyBorder="1" applyAlignment="1">
      <alignment vertical="top"/>
    </xf>
    <xf numFmtId="0" fontId="4" fillId="2" borderId="7" xfId="4" applyFont="1" applyFill="1" applyBorder="1" applyAlignment="1">
      <alignment vertical="top"/>
    </xf>
    <xf numFmtId="3" fontId="9" fillId="2" borderId="7" xfId="4" applyNumberFormat="1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169" fontId="3" fillId="2" borderId="0" xfId="0" applyNumberFormat="1" applyFont="1" applyFill="1" applyBorder="1"/>
    <xf numFmtId="0" fontId="0" fillId="2" borderId="0" xfId="0" applyFont="1" applyFill="1"/>
    <xf numFmtId="4" fontId="0" fillId="2" borderId="0" xfId="0" applyNumberFormat="1" applyFont="1" applyFill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22" fillId="2" borderId="0" xfId="5" applyFont="1" applyFill="1"/>
    <xf numFmtId="0" fontId="23" fillId="2" borderId="0" xfId="0" applyFont="1" applyFill="1"/>
    <xf numFmtId="0" fontId="22" fillId="2" borderId="0" xfId="5" applyFont="1" applyFill="1" applyAlignment="1">
      <alignment horizontal="center"/>
    </xf>
    <xf numFmtId="37" fontId="4" fillId="4" borderId="13" xfId="1" applyNumberFormat="1" applyFont="1" applyFill="1" applyBorder="1" applyAlignment="1" applyProtection="1">
      <alignment horizontal="center" vertical="center"/>
    </xf>
    <xf numFmtId="37" fontId="4" fillId="4" borderId="13" xfId="1" applyNumberFormat="1" applyFont="1" applyFill="1" applyBorder="1" applyAlignment="1" applyProtection="1">
      <alignment horizontal="center" wrapText="1"/>
    </xf>
    <xf numFmtId="37" fontId="4" fillId="4" borderId="13" xfId="1" applyNumberFormat="1" applyFont="1" applyFill="1" applyBorder="1" applyAlignment="1" applyProtection="1">
      <alignment horizontal="center"/>
    </xf>
    <xf numFmtId="0" fontId="24" fillId="2" borderId="1" xfId="5" applyFont="1" applyFill="1" applyBorder="1"/>
    <xf numFmtId="0" fontId="24" fillId="2" borderId="2" xfId="5" applyFont="1" applyFill="1" applyBorder="1"/>
    <xf numFmtId="0" fontId="24" fillId="2" borderId="3" xfId="5" applyFont="1" applyFill="1" applyBorder="1"/>
    <xf numFmtId="0" fontId="24" fillId="2" borderId="3" xfId="5" applyFont="1" applyFill="1" applyBorder="1" applyAlignment="1">
      <alignment horizontal="center"/>
    </xf>
    <xf numFmtId="0" fontId="24" fillId="2" borderId="14" xfId="5" applyFont="1" applyFill="1" applyBorder="1" applyAlignment="1">
      <alignment horizontal="center"/>
    </xf>
    <xf numFmtId="4" fontId="24" fillId="2" borderId="5" xfId="6" applyNumberFormat="1" applyFont="1" applyFill="1" applyBorder="1" applyAlignment="1" applyProtection="1">
      <alignment horizontal="right"/>
      <protection locked="0"/>
    </xf>
    <xf numFmtId="4" fontId="24" fillId="2" borderId="5" xfId="6" applyNumberFormat="1" applyFont="1" applyFill="1" applyBorder="1" applyAlignment="1" applyProtection="1">
      <alignment horizontal="right"/>
    </xf>
    <xf numFmtId="4" fontId="27" fillId="4" borderId="13" xfId="5" applyNumberFormat="1" applyFont="1" applyFill="1" applyBorder="1" applyAlignment="1" applyProtection="1">
      <alignment horizontal="right"/>
    </xf>
    <xf numFmtId="0" fontId="24" fillId="2" borderId="6" xfId="5" applyFont="1" applyFill="1" applyBorder="1" applyAlignment="1">
      <alignment horizontal="left" vertical="center"/>
    </xf>
    <xf numFmtId="0" fontId="24" fillId="2" borderId="7" xfId="5" applyFont="1" applyFill="1" applyBorder="1" applyAlignment="1">
      <alignment horizontal="center" vertical="center"/>
    </xf>
    <xf numFmtId="0" fontId="24" fillId="2" borderId="8" xfId="5" applyFont="1" applyFill="1" applyBorder="1" applyAlignment="1">
      <alignment wrapText="1"/>
    </xf>
    <xf numFmtId="4" fontId="24" fillId="2" borderId="8" xfId="6" applyNumberFormat="1" applyFont="1" applyFill="1" applyBorder="1" applyAlignment="1">
      <alignment horizontal="right"/>
    </xf>
    <xf numFmtId="0" fontId="27" fillId="4" borderId="9" xfId="5" applyFont="1" applyFill="1" applyBorder="1" applyAlignment="1">
      <alignment horizontal="centerContinuous"/>
    </xf>
    <xf numFmtId="0" fontId="27" fillId="4" borderId="10" xfId="5" applyFont="1" applyFill="1" applyBorder="1" applyAlignment="1">
      <alignment horizontal="centerContinuous"/>
    </xf>
    <xf numFmtId="0" fontId="27" fillId="4" borderId="11" xfId="5" applyFont="1" applyFill="1" applyBorder="1" applyAlignment="1">
      <alignment horizontal="left" wrapText="1"/>
    </xf>
    <xf numFmtId="0" fontId="0" fillId="4" borderId="6" xfId="0" applyFill="1" applyBorder="1"/>
    <xf numFmtId="0" fontId="0" fillId="4" borderId="7" xfId="0" applyFill="1" applyBorder="1"/>
    <xf numFmtId="0" fontId="28" fillId="4" borderId="7" xfId="0" applyFont="1" applyFill="1" applyBorder="1"/>
    <xf numFmtId="37" fontId="4" fillId="5" borderId="13" xfId="1" applyNumberFormat="1" applyFont="1" applyFill="1" applyBorder="1" applyAlignment="1" applyProtection="1">
      <alignment horizontal="center" vertical="center"/>
    </xf>
    <xf numFmtId="37" fontId="4" fillId="5" borderId="13" xfId="1" applyNumberFormat="1" applyFont="1" applyFill="1" applyBorder="1" applyAlignment="1" applyProtection="1">
      <alignment horizontal="center" wrapText="1"/>
    </xf>
    <xf numFmtId="37" fontId="4" fillId="5" borderId="13" xfId="1" applyNumberFormat="1" applyFont="1" applyFill="1" applyBorder="1" applyAlignment="1" applyProtection="1">
      <alignment horizontal="center"/>
    </xf>
    <xf numFmtId="0" fontId="29" fillId="2" borderId="1" xfId="5" applyFont="1" applyFill="1" applyBorder="1"/>
    <xf numFmtId="0" fontId="29" fillId="2" borderId="2" xfId="5" applyFont="1" applyFill="1" applyBorder="1"/>
    <xf numFmtId="0" fontId="29" fillId="2" borderId="3" xfId="5" applyFont="1" applyFill="1" applyBorder="1"/>
    <xf numFmtId="4" fontId="29" fillId="2" borderId="14" xfId="5" applyNumberFormat="1" applyFont="1" applyFill="1" applyBorder="1" applyAlignment="1">
      <alignment horizontal="center"/>
    </xf>
    <xf numFmtId="44" fontId="30" fillId="6" borderId="4" xfId="2" applyFont="1" applyFill="1" applyBorder="1" applyAlignment="1">
      <alignment horizontal="left"/>
    </xf>
    <xf numFmtId="44" fontId="30" fillId="6" borderId="0" xfId="2" applyFont="1" applyFill="1" applyBorder="1" applyAlignment="1">
      <alignment horizontal="left"/>
    </xf>
    <xf numFmtId="44" fontId="31" fillId="6" borderId="5" xfId="2" applyFont="1" applyFill="1" applyBorder="1"/>
    <xf numFmtId="4" fontId="30" fillId="6" borderId="16" xfId="2" applyNumberFormat="1" applyFont="1" applyFill="1" applyBorder="1" applyAlignment="1">
      <alignment horizontal="right"/>
    </xf>
    <xf numFmtId="44" fontId="1" fillId="0" borderId="0" xfId="2" applyFont="1"/>
    <xf numFmtId="44" fontId="30" fillId="2" borderId="4" xfId="2" applyFont="1" applyFill="1" applyBorder="1" applyAlignment="1">
      <alignment horizontal="center" vertical="center"/>
    </xf>
    <xf numFmtId="4" fontId="32" fillId="2" borderId="16" xfId="2" applyNumberFormat="1" applyFont="1" applyFill="1" applyBorder="1" applyAlignment="1" applyProtection="1">
      <alignment horizontal="right" vertical="center" wrapText="1"/>
      <protection locked="0"/>
    </xf>
    <xf numFmtId="4" fontId="32" fillId="2" borderId="16" xfId="2" applyNumberFormat="1" applyFont="1" applyFill="1" applyBorder="1" applyAlignment="1">
      <alignment horizontal="right" vertical="center" wrapText="1"/>
    </xf>
    <xf numFmtId="44" fontId="2" fillId="0" borderId="0" xfId="2" applyFont="1"/>
    <xf numFmtId="44" fontId="29" fillId="2" borderId="4" xfId="2" applyFont="1" applyFill="1" applyBorder="1" applyAlignment="1">
      <alignment horizontal="center" vertical="center"/>
    </xf>
    <xf numFmtId="44" fontId="33" fillId="2" borderId="0" xfId="2" applyFont="1" applyFill="1" applyBorder="1" applyAlignment="1">
      <alignment horizontal="left" vertical="center"/>
    </xf>
    <xf numFmtId="44" fontId="33" fillId="2" borderId="5" xfId="2" applyFont="1" applyFill="1" applyBorder="1" applyAlignment="1">
      <alignment horizontal="left" vertical="center" wrapText="1"/>
    </xf>
    <xf numFmtId="4" fontId="33" fillId="2" borderId="16" xfId="2" applyNumberFormat="1" applyFont="1" applyFill="1" applyBorder="1" applyAlignment="1" applyProtection="1">
      <alignment horizontal="right" vertical="center" wrapText="1"/>
      <protection locked="0"/>
    </xf>
    <xf numFmtId="4" fontId="33" fillId="2" borderId="16" xfId="2" applyNumberFormat="1" applyFont="1" applyFill="1" applyBorder="1" applyAlignment="1">
      <alignment horizontal="right" vertical="center" wrapText="1"/>
    </xf>
    <xf numFmtId="44" fontId="33" fillId="2" borderId="5" xfId="2" applyFont="1" applyFill="1" applyBorder="1" applyAlignment="1">
      <alignment vertical="center" wrapText="1"/>
    </xf>
    <xf numFmtId="44" fontId="29" fillId="6" borderId="0" xfId="2" applyFont="1" applyFill="1" applyBorder="1" applyAlignment="1">
      <alignment horizontal="center" vertical="center"/>
    </xf>
    <xf numFmtId="44" fontId="33" fillId="6" borderId="5" xfId="2" applyFont="1" applyFill="1" applyBorder="1" applyAlignment="1">
      <alignment vertical="center" wrapText="1"/>
    </xf>
    <xf numFmtId="4" fontId="32" fillId="6" borderId="16" xfId="2" applyNumberFormat="1" applyFont="1" applyFill="1" applyBorder="1" applyAlignment="1">
      <alignment horizontal="right" vertical="center" wrapText="1"/>
    </xf>
    <xf numFmtId="44" fontId="30" fillId="4" borderId="9" xfId="2" applyFont="1" applyFill="1" applyBorder="1" applyAlignment="1">
      <alignment horizontal="center"/>
    </xf>
    <xf numFmtId="44" fontId="30" fillId="4" borderId="10" xfId="2" applyFont="1" applyFill="1" applyBorder="1" applyAlignment="1">
      <alignment horizontal="center"/>
    </xf>
    <xf numFmtId="44" fontId="30" fillId="4" borderId="11" xfId="2" applyFont="1" applyFill="1" applyBorder="1" applyAlignment="1">
      <alignment horizontal="left" wrapText="1" indent="1"/>
    </xf>
    <xf numFmtId="4" fontId="30" fillId="4" borderId="13" xfId="2" applyNumberFormat="1" applyFont="1" applyFill="1" applyBorder="1" applyAlignment="1">
      <alignment horizontal="right"/>
    </xf>
    <xf numFmtId="44" fontId="34" fillId="2" borderId="0" xfId="2" applyFont="1" applyFill="1" applyBorder="1"/>
    <xf numFmtId="44" fontId="32" fillId="2" borderId="5" xfId="2" applyFont="1" applyFill="1" applyBorder="1" applyAlignment="1">
      <alignment vertical="center" wrapText="1"/>
    </xf>
    <xf numFmtId="0" fontId="23" fillId="4" borderId="2" xfId="0" applyFont="1" applyFill="1" applyBorder="1" applyAlignment="1">
      <alignment vertical="top" wrapText="1"/>
    </xf>
    <xf numFmtId="4" fontId="23" fillId="4" borderId="2" xfId="0" applyNumberFormat="1" applyFont="1" applyFill="1" applyBorder="1" applyAlignment="1">
      <alignment vertical="top" wrapText="1"/>
    </xf>
    <xf numFmtId="0" fontId="36" fillId="2" borderId="0" xfId="0" applyFont="1" applyFill="1"/>
    <xf numFmtId="0" fontId="31" fillId="2" borderId="0" xfId="0" applyFont="1" applyFill="1"/>
    <xf numFmtId="4" fontId="31" fillId="2" borderId="0" xfId="0" applyNumberFormat="1" applyFont="1" applyFill="1"/>
    <xf numFmtId="4" fontId="27" fillId="2" borderId="16" xfId="6" applyNumberFormat="1" applyFont="1" applyFill="1" applyBorder="1" applyAlignment="1">
      <alignment horizontal="right"/>
    </xf>
    <xf numFmtId="4" fontId="24" fillId="2" borderId="16" xfId="6" applyNumberFormat="1" applyFont="1" applyFill="1" applyBorder="1" applyAlignment="1" applyProtection="1">
      <alignment horizontal="right"/>
      <protection locked="0"/>
    </xf>
    <xf numFmtId="4" fontId="24" fillId="2" borderId="16" xfId="6" applyNumberFormat="1" applyFont="1" applyFill="1" applyBorder="1" applyAlignment="1">
      <alignment horizontal="right"/>
    </xf>
    <xf numFmtId="4" fontId="24" fillId="2" borderId="15" xfId="6" applyNumberFormat="1" applyFont="1" applyFill="1" applyBorder="1" applyAlignment="1" applyProtection="1">
      <alignment horizontal="right"/>
      <protection locked="0"/>
    </xf>
    <xf numFmtId="4" fontId="24" fillId="2" borderId="15" xfId="6" applyNumberFormat="1" applyFont="1" applyFill="1" applyBorder="1" applyAlignment="1">
      <alignment horizontal="right"/>
    </xf>
    <xf numFmtId="0" fontId="11" fillId="4" borderId="9" xfId="0" applyFont="1" applyFill="1" applyBorder="1" applyAlignment="1">
      <alignment horizontal="justify" vertical="center" wrapText="1"/>
    </xf>
    <xf numFmtId="0" fontId="11" fillId="4" borderId="11" xfId="0" applyFont="1" applyFill="1" applyBorder="1" applyAlignment="1">
      <alignment horizontal="justify" vertical="center" wrapText="1"/>
    </xf>
    <xf numFmtId="4" fontId="27" fillId="4" borderId="15" xfId="6" applyNumberFormat="1" applyFont="1" applyFill="1" applyBorder="1" applyAlignment="1">
      <alignment horizontal="right"/>
    </xf>
    <xf numFmtId="4" fontId="27" fillId="4" borderId="13" xfId="6" applyNumberFormat="1" applyFont="1" applyFill="1" applyBorder="1" applyAlignment="1">
      <alignment horizontal="right"/>
    </xf>
    <xf numFmtId="0" fontId="2" fillId="0" borderId="0" xfId="0" applyFont="1"/>
    <xf numFmtId="0" fontId="25" fillId="2" borderId="4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 wrapText="1"/>
    </xf>
    <xf numFmtId="4" fontId="3" fillId="2" borderId="16" xfId="0" applyNumberFormat="1" applyFont="1" applyFill="1" applyBorder="1"/>
    <xf numFmtId="0" fontId="37" fillId="2" borderId="1" xfId="0" applyFont="1" applyFill="1" applyBorder="1" applyAlignment="1">
      <alignment vertical="center" wrapText="1"/>
    </xf>
    <xf numFmtId="0" fontId="37" fillId="2" borderId="3" xfId="0" applyFont="1" applyFill="1" applyBorder="1" applyAlignment="1">
      <alignment vertical="center" wrapText="1"/>
    </xf>
    <xf numFmtId="0" fontId="37" fillId="2" borderId="4" xfId="0" applyFont="1" applyFill="1" applyBorder="1" applyAlignment="1">
      <alignment vertical="center" wrapText="1"/>
    </xf>
    <xf numFmtId="0" fontId="37" fillId="2" borderId="5" xfId="0" applyFont="1" applyFill="1" applyBorder="1" applyAlignment="1">
      <alignment vertical="center" wrapText="1"/>
    </xf>
    <xf numFmtId="4" fontId="27" fillId="4" borderId="13" xfId="6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1" fillId="2" borderId="4" xfId="0" applyFont="1" applyFill="1" applyBorder="1" applyAlignment="1">
      <alignment horizontal="justify" vertical="center" wrapText="1"/>
    </xf>
    <xf numFmtId="167" fontId="31" fillId="2" borderId="16" xfId="0" applyNumberFormat="1" applyFont="1" applyFill="1" applyBorder="1" applyAlignment="1">
      <alignment horizontal="justify" vertical="center" wrapText="1"/>
    </xf>
    <xf numFmtId="0" fontId="38" fillId="2" borderId="16" xfId="0" applyFont="1" applyFill="1" applyBorder="1" applyAlignment="1" applyProtection="1">
      <alignment horizontal="justify" vertical="top" wrapText="1"/>
      <protection locked="0"/>
    </xf>
    <xf numFmtId="0" fontId="39" fillId="4" borderId="13" xfId="0" applyFont="1" applyFill="1" applyBorder="1" applyAlignment="1">
      <alignment horizontal="justify" vertical="top" wrapText="1"/>
    </xf>
    <xf numFmtId="167" fontId="40" fillId="4" borderId="13" xfId="0" applyNumberFormat="1" applyFont="1" applyFill="1" applyBorder="1" applyAlignment="1">
      <alignment vertical="center" wrapText="1"/>
    </xf>
    <xf numFmtId="4" fontId="38" fillId="2" borderId="16" xfId="0" applyNumberFormat="1" applyFont="1" applyFill="1" applyBorder="1"/>
    <xf numFmtId="4" fontId="38" fillId="2" borderId="0" xfId="0" applyNumberFormat="1" applyFont="1" applyFill="1"/>
    <xf numFmtId="4" fontId="38" fillId="2" borderId="15" xfId="0" applyNumberFormat="1" applyFont="1" applyFill="1" applyBorder="1"/>
    <xf numFmtId="0" fontId="41" fillId="0" borderId="0" xfId="0" applyFont="1"/>
    <xf numFmtId="0" fontId="31" fillId="2" borderId="0" xfId="0" applyFont="1" applyFill="1" applyBorder="1"/>
    <xf numFmtId="4" fontId="4" fillId="4" borderId="9" xfId="1" applyNumberFormat="1" applyFont="1" applyFill="1" applyBorder="1" applyAlignment="1" applyProtection="1">
      <alignment horizontal="center" vertical="center"/>
    </xf>
    <xf numFmtId="4" fontId="4" fillId="4" borderId="9" xfId="1" applyNumberFormat="1" applyFont="1" applyFill="1" applyBorder="1" applyAlignment="1" applyProtection="1">
      <alignment horizontal="center" vertical="center" wrapText="1"/>
    </xf>
    <xf numFmtId="3" fontId="4" fillId="4" borderId="9" xfId="1" applyNumberFormat="1" applyFont="1" applyFill="1" applyBorder="1" applyAlignment="1" applyProtection="1">
      <alignment horizontal="center" vertical="center"/>
    </xf>
    <xf numFmtId="4" fontId="4" fillId="4" borderId="13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4" fontId="3" fillId="2" borderId="14" xfId="0" applyNumberFormat="1" applyFont="1" applyFill="1" applyBorder="1" applyAlignment="1">
      <alignment horizontal="justify" vertical="center" wrapText="1"/>
    </xf>
    <xf numFmtId="4" fontId="11" fillId="2" borderId="16" xfId="0" applyNumberFormat="1" applyFont="1" applyFill="1" applyBorder="1" applyAlignment="1">
      <alignment horizontal="right" vertical="top" wrapText="1"/>
    </xf>
    <xf numFmtId="4" fontId="3" fillId="2" borderId="16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16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 vertical="center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justify" vertical="top"/>
    </xf>
    <xf numFmtId="4" fontId="3" fillId="2" borderId="16" xfId="0" applyNumberFormat="1" applyFont="1" applyFill="1" applyBorder="1" applyAlignment="1" applyProtection="1">
      <alignment horizontal="right" vertical="top" wrapText="1"/>
    </xf>
    <xf numFmtId="4" fontId="11" fillId="2" borderId="16" xfId="0" applyNumberFormat="1" applyFont="1" applyFill="1" applyBorder="1" applyAlignment="1">
      <alignment horizontal="right" vertical="center" wrapText="1"/>
    </xf>
    <xf numFmtId="4" fontId="3" fillId="2" borderId="16" xfId="0" applyNumberFormat="1" applyFont="1" applyFill="1" applyBorder="1" applyAlignment="1" applyProtection="1">
      <alignment horizontal="right" vertical="center"/>
      <protection locked="0"/>
    </xf>
    <xf numFmtId="4" fontId="3" fillId="2" borderId="16" xfId="0" applyNumberFormat="1" applyFont="1" applyFill="1" applyBorder="1" applyAlignment="1" applyProtection="1">
      <alignment horizontal="right" vertical="top"/>
    </xf>
    <xf numFmtId="4" fontId="11" fillId="2" borderId="16" xfId="0" applyNumberFormat="1" applyFont="1" applyFill="1" applyBorder="1" applyAlignment="1">
      <alignment horizontal="right" vertical="center"/>
    </xf>
    <xf numFmtId="4" fontId="11" fillId="2" borderId="16" xfId="0" applyNumberFormat="1" applyFont="1" applyFill="1" applyBorder="1" applyAlignment="1">
      <alignment horizontal="right" vertical="top"/>
    </xf>
    <xf numFmtId="4" fontId="11" fillId="2" borderId="16" xfId="0" applyNumberFormat="1" applyFont="1" applyFill="1" applyBorder="1" applyAlignment="1" applyProtection="1">
      <alignment horizontal="right"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4" fontId="3" fillId="2" borderId="15" xfId="0" applyNumberFormat="1" applyFont="1" applyFill="1" applyBorder="1" applyAlignment="1" applyProtection="1">
      <alignment horizontal="right" vertical="top"/>
    </xf>
    <xf numFmtId="0" fontId="11" fillId="4" borderId="6" xfId="0" applyFont="1" applyFill="1" applyBorder="1" applyAlignment="1">
      <alignment horizontal="left" vertical="top"/>
    </xf>
    <xf numFmtId="0" fontId="11" fillId="4" borderId="8" xfId="0" applyFont="1" applyFill="1" applyBorder="1" applyAlignment="1">
      <alignment vertical="top"/>
    </xf>
    <xf numFmtId="4" fontId="11" fillId="4" borderId="15" xfId="0" applyNumberFormat="1" applyFont="1" applyFill="1" applyBorder="1" applyAlignment="1">
      <alignment horizontal="right" vertical="top"/>
    </xf>
    <xf numFmtId="4" fontId="41" fillId="0" borderId="0" xfId="0" applyNumberFormat="1" applyFont="1"/>
    <xf numFmtId="4" fontId="3" fillId="2" borderId="0" xfId="0" applyNumberFormat="1" applyFont="1" applyFill="1" applyAlignment="1">
      <alignment vertical="center"/>
    </xf>
    <xf numFmtId="4" fontId="3" fillId="2" borderId="16" xfId="0" applyNumberFormat="1" applyFont="1" applyFill="1" applyBorder="1" applyAlignment="1">
      <alignment vertical="center"/>
    </xf>
    <xf numFmtId="0" fontId="41" fillId="2" borderId="0" xfId="0" applyFont="1" applyFill="1"/>
    <xf numFmtId="165" fontId="4" fillId="4" borderId="14" xfId="1" applyNumberFormat="1" applyFont="1" applyFill="1" applyBorder="1" applyAlignment="1" applyProtection="1">
      <alignment horizontal="center"/>
    </xf>
    <xf numFmtId="165" fontId="4" fillId="4" borderId="14" xfId="1" applyNumberFormat="1" applyFont="1" applyFill="1" applyBorder="1" applyAlignment="1" applyProtection="1">
      <alignment horizontal="center" vertical="center" wrapText="1"/>
    </xf>
    <xf numFmtId="165" fontId="4" fillId="4" borderId="14" xfId="1" applyNumberFormat="1" applyFont="1" applyFill="1" applyBorder="1" applyAlignment="1" applyProtection="1">
      <alignment horizontal="center" vertical="center"/>
    </xf>
    <xf numFmtId="165" fontId="4" fillId="4" borderId="1" xfId="1" applyNumberFormat="1" applyFont="1" applyFill="1" applyBorder="1" applyAlignment="1" applyProtection="1">
      <alignment horizontal="center" vertical="center"/>
    </xf>
    <xf numFmtId="165" fontId="4" fillId="4" borderId="13" xfId="1" applyNumberFormat="1" applyFont="1" applyFill="1" applyBorder="1" applyAlignment="1" applyProtection="1">
      <alignment horizontal="center"/>
    </xf>
    <xf numFmtId="165" fontId="4" fillId="4" borderId="9" xfId="1" applyNumberFormat="1" applyFont="1" applyFill="1" applyBorder="1" applyAlignment="1" applyProtection="1">
      <alignment horizontal="center"/>
    </xf>
    <xf numFmtId="0" fontId="41" fillId="0" borderId="0" xfId="0" applyFont="1" applyFill="1"/>
    <xf numFmtId="4" fontId="9" fillId="2" borderId="16" xfId="0" applyNumberFormat="1" applyFont="1" applyFill="1" applyBorder="1" applyAlignment="1" applyProtection="1">
      <alignment horizontal="right" vertical="center" wrapText="1"/>
    </xf>
    <xf numFmtId="4" fontId="3" fillId="2" borderId="16" xfId="0" applyNumberFormat="1" applyFont="1" applyFill="1" applyBorder="1" applyAlignment="1" applyProtection="1">
      <alignment horizontal="right" vertical="center" wrapText="1"/>
    </xf>
    <xf numFmtId="4" fontId="4" fillId="2" borderId="16" xfId="0" applyNumberFormat="1" applyFont="1" applyFill="1" applyBorder="1" applyAlignment="1" applyProtection="1">
      <alignment horizontal="right" vertical="center" wrapText="1"/>
    </xf>
    <xf numFmtId="4" fontId="11" fillId="2" borderId="16" xfId="0" applyNumberFormat="1" applyFont="1" applyFill="1" applyBorder="1" applyAlignment="1" applyProtection="1">
      <alignment horizontal="right" vertical="center" wrapText="1"/>
    </xf>
    <xf numFmtId="4" fontId="11" fillId="4" borderId="13" xfId="0" applyNumberFormat="1" applyFont="1" applyFill="1" applyBorder="1" applyAlignment="1" applyProtection="1">
      <alignment horizontal="right" vertical="center" wrapText="1"/>
    </xf>
    <xf numFmtId="4" fontId="41" fillId="0" borderId="0" xfId="0" applyNumberFormat="1" applyFont="1" applyFill="1"/>
    <xf numFmtId="4" fontId="41" fillId="2" borderId="0" xfId="0" applyNumberFormat="1" applyFont="1" applyFill="1"/>
    <xf numFmtId="4" fontId="11" fillId="2" borderId="5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4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16" xfId="0" applyNumberFormat="1" applyFont="1" applyFill="1" applyBorder="1" applyAlignment="1" applyProtection="1">
      <alignment horizontal="right" vertical="center" wrapText="1"/>
      <protection locked="0"/>
    </xf>
    <xf numFmtId="165" fontId="43" fillId="4" borderId="4" xfId="1" applyNumberFormat="1" applyFont="1" applyFill="1" applyBorder="1" applyAlignment="1" applyProtection="1">
      <alignment horizontal="center" vertical="center"/>
    </xf>
    <xf numFmtId="165" fontId="43" fillId="4" borderId="0" xfId="1" applyNumberFormat="1" applyFont="1" applyFill="1" applyBorder="1" applyAlignment="1" applyProtection="1">
      <alignment horizontal="center" vertical="center"/>
    </xf>
    <xf numFmtId="165" fontId="43" fillId="4" borderId="5" xfId="1" applyNumberFormat="1" applyFont="1" applyFill="1" applyBorder="1" applyAlignment="1" applyProtection="1">
      <alignment horizontal="center" vertical="center"/>
    </xf>
    <xf numFmtId="165" fontId="4" fillId="5" borderId="9" xfId="1" applyNumberFormat="1" applyFont="1" applyFill="1" applyBorder="1" applyAlignment="1" applyProtection="1">
      <alignment horizontal="center" vertical="center"/>
    </xf>
    <xf numFmtId="165" fontId="4" fillId="5" borderId="13" xfId="1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left"/>
      <protection locked="0"/>
    </xf>
    <xf numFmtId="167" fontId="3" fillId="2" borderId="9" xfId="0" applyNumberFormat="1" applyFont="1" applyFill="1" applyBorder="1" applyAlignment="1" applyProtection="1">
      <protection locked="0"/>
    </xf>
    <xf numFmtId="167" fontId="3" fillId="2" borderId="13" xfId="0" applyNumberFormat="1" applyFont="1" applyFill="1" applyBorder="1" applyAlignment="1" applyProtection="1">
      <protection locked="0"/>
    </xf>
    <xf numFmtId="0" fontId="11" fillId="2" borderId="13" xfId="0" applyFont="1" applyFill="1" applyBorder="1" applyAlignment="1">
      <alignment horizontal="right"/>
    </xf>
    <xf numFmtId="167" fontId="11" fillId="2" borderId="13" xfId="0" applyNumberFormat="1" applyFont="1" applyFill="1" applyBorder="1" applyAlignment="1">
      <alignment horizontal="right"/>
    </xf>
    <xf numFmtId="0" fontId="11" fillId="4" borderId="13" xfId="0" applyFont="1" applyFill="1" applyBorder="1" applyAlignment="1">
      <alignment horizontal="center"/>
    </xf>
    <xf numFmtId="167" fontId="11" fillId="4" borderId="13" xfId="0" applyNumberFormat="1" applyFont="1" applyFill="1" applyBorder="1" applyAlignment="1">
      <alignment horizontal="right"/>
    </xf>
    <xf numFmtId="165" fontId="43" fillId="2" borderId="6" xfId="1" applyNumberFormat="1" applyFont="1" applyFill="1" applyBorder="1" applyAlignment="1" applyProtection="1">
      <alignment horizontal="center" vertical="center"/>
    </xf>
    <xf numFmtId="165" fontId="43" fillId="2" borderId="7" xfId="1" applyNumberFormat="1" applyFont="1" applyFill="1" applyBorder="1" applyAlignment="1" applyProtection="1">
      <alignment horizontal="center" vertical="center"/>
    </xf>
    <xf numFmtId="165" fontId="43" fillId="2" borderId="8" xfId="1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/>
      <protection locked="0"/>
    </xf>
    <xf numFmtId="4" fontId="3" fillId="2" borderId="15" xfId="0" applyNumberFormat="1" applyFont="1" applyFill="1" applyBorder="1"/>
    <xf numFmtId="4" fontId="11" fillId="2" borderId="13" xfId="0" applyNumberFormat="1" applyFont="1" applyFill="1" applyBorder="1" applyAlignment="1">
      <alignment horizontal="right"/>
    </xf>
    <xf numFmtId="0" fontId="7" fillId="3" borderId="1" xfId="4" applyFont="1" applyFill="1" applyBorder="1" applyAlignment="1" applyProtection="1">
      <alignment horizontal="center" vertical="center"/>
    </xf>
    <xf numFmtId="0" fontId="7" fillId="3" borderId="4" xfId="4" applyFont="1" applyFill="1" applyBorder="1" applyAlignment="1" applyProtection="1">
      <alignment horizontal="center" vertical="center"/>
    </xf>
    <xf numFmtId="0" fontId="8" fillId="3" borderId="2" xfId="4" applyFont="1" applyFill="1" applyBorder="1" applyAlignment="1" applyProtection="1">
      <alignment horizontal="center" vertical="center"/>
    </xf>
    <xf numFmtId="0" fontId="8" fillId="3" borderId="0" xfId="4" applyFont="1" applyFill="1" applyBorder="1" applyAlignment="1" applyProtection="1">
      <alignment horizontal="center" vertical="center"/>
    </xf>
    <xf numFmtId="0" fontId="8" fillId="3" borderId="2" xfId="4" applyFont="1" applyFill="1" applyBorder="1" applyAlignment="1" applyProtection="1">
      <alignment horizontal="right" vertical="top"/>
    </xf>
    <xf numFmtId="0" fontId="8" fillId="3" borderId="0" xfId="4" applyFont="1" applyFill="1" applyBorder="1" applyAlignment="1" applyProtection="1">
      <alignment horizontal="right" vertical="top"/>
    </xf>
    <xf numFmtId="0" fontId="5" fillId="2" borderId="0" xfId="0" applyFont="1" applyFill="1" applyBorder="1" applyAlignment="1" applyProtection="1">
      <alignment horizontal="center"/>
    </xf>
    <xf numFmtId="0" fontId="5" fillId="2" borderId="0" xfId="3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4" fillId="2" borderId="0" xfId="3" applyNumberFormat="1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horizontal="center" vertical="center" wrapText="1"/>
    </xf>
    <xf numFmtId="0" fontId="4" fillId="2" borderId="4" xfId="3" applyNumberFormat="1" applyFont="1" applyFill="1" applyBorder="1" applyAlignment="1">
      <alignment horizontal="center" vertical="center"/>
    </xf>
    <xf numFmtId="0" fontId="4" fillId="2" borderId="5" xfId="3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 wrapText="1"/>
    </xf>
    <xf numFmtId="49" fontId="9" fillId="2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10" xfId="4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0" xfId="4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>
      <alignment horizontal="center"/>
    </xf>
    <xf numFmtId="0" fontId="9" fillId="2" borderId="0" xfId="0" applyNumberFormat="1" applyFont="1" applyFill="1" applyBorder="1" applyAlignment="1" applyProtection="1">
      <alignment horizontal="left"/>
    </xf>
    <xf numFmtId="0" fontId="4" fillId="2" borderId="12" xfId="0" applyFont="1" applyFill="1" applyBorder="1" applyAlignment="1">
      <alignment horizontal="left" vertical="top"/>
    </xf>
    <xf numFmtId="0" fontId="8" fillId="3" borderId="10" xfId="4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/>
    </xf>
    <xf numFmtId="0" fontId="16" fillId="2" borderId="0" xfId="4" applyFont="1" applyFill="1" applyBorder="1" applyAlignment="1">
      <alignment horizontal="center"/>
    </xf>
    <xf numFmtId="0" fontId="16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 wrapText="1"/>
    </xf>
    <xf numFmtId="0" fontId="19" fillId="2" borderId="0" xfId="4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top" wrapText="1"/>
    </xf>
    <xf numFmtId="0" fontId="21" fillId="2" borderId="0" xfId="4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2" borderId="4" xfId="4" applyFont="1" applyFill="1" applyBorder="1" applyAlignment="1">
      <alignment horizontal="left" vertical="top"/>
    </xf>
    <xf numFmtId="0" fontId="4" fillId="2" borderId="0" xfId="4" applyFont="1" applyFill="1" applyBorder="1" applyAlignment="1">
      <alignment horizontal="left" vertical="top"/>
    </xf>
    <xf numFmtId="0" fontId="9" fillId="2" borderId="0" xfId="4" applyFont="1" applyFill="1" applyBorder="1" applyAlignment="1">
      <alignment horizontal="left" vertical="top" wrapText="1"/>
    </xf>
    <xf numFmtId="0" fontId="9" fillId="2" borderId="0" xfId="4" applyFont="1" applyFill="1" applyBorder="1" applyAlignment="1">
      <alignment horizontal="left" vertical="top"/>
    </xf>
    <xf numFmtId="0" fontId="4" fillId="2" borderId="0" xfId="4" applyFont="1" applyFill="1" applyBorder="1" applyAlignment="1">
      <alignment horizontal="left" vertical="top" wrapText="1"/>
    </xf>
    <xf numFmtId="37" fontId="21" fillId="4" borderId="4" xfId="1" applyNumberFormat="1" applyFont="1" applyFill="1" applyBorder="1" applyAlignment="1" applyProtection="1">
      <alignment horizontal="center"/>
    </xf>
    <xf numFmtId="37" fontId="21" fillId="4" borderId="0" xfId="1" applyNumberFormat="1" applyFont="1" applyFill="1" applyBorder="1" applyAlignment="1" applyProtection="1">
      <alignment horizontal="center"/>
    </xf>
    <xf numFmtId="37" fontId="21" fillId="4" borderId="5" xfId="1" applyNumberFormat="1" applyFont="1" applyFill="1" applyBorder="1" applyAlignment="1" applyProtection="1">
      <alignment horizontal="center"/>
    </xf>
    <xf numFmtId="37" fontId="21" fillId="4" borderId="6" xfId="1" applyNumberFormat="1" applyFont="1" applyFill="1" applyBorder="1" applyAlignment="1" applyProtection="1">
      <alignment horizontal="center"/>
    </xf>
    <xf numFmtId="37" fontId="21" fillId="4" borderId="7" xfId="1" applyNumberFormat="1" applyFont="1" applyFill="1" applyBorder="1" applyAlignment="1" applyProtection="1">
      <alignment horizontal="center"/>
    </xf>
    <xf numFmtId="37" fontId="21" fillId="4" borderId="8" xfId="1" applyNumberFormat="1" applyFont="1" applyFill="1" applyBorder="1" applyAlignment="1" applyProtection="1">
      <alignment horizontal="center"/>
    </xf>
    <xf numFmtId="37" fontId="4" fillId="4" borderId="1" xfId="1" applyNumberFormat="1" applyFont="1" applyFill="1" applyBorder="1" applyAlignment="1" applyProtection="1">
      <alignment horizontal="center" vertical="center" wrapText="1"/>
    </xf>
    <xf numFmtId="37" fontId="4" fillId="4" borderId="2" xfId="1" applyNumberFormat="1" applyFont="1" applyFill="1" applyBorder="1" applyAlignment="1" applyProtection="1">
      <alignment horizontal="center" vertical="center"/>
    </xf>
    <xf numFmtId="37" fontId="4" fillId="4" borderId="4" xfId="1" applyNumberFormat="1" applyFont="1" applyFill="1" applyBorder="1" applyAlignment="1" applyProtection="1">
      <alignment horizontal="center" vertical="center"/>
    </xf>
    <xf numFmtId="37" fontId="4" fillId="4" borderId="0" xfId="1" applyNumberFormat="1" applyFont="1" applyFill="1" applyBorder="1" applyAlignment="1" applyProtection="1">
      <alignment horizontal="center" vertical="center"/>
    </xf>
    <xf numFmtId="37" fontId="4" fillId="4" borderId="6" xfId="1" applyNumberFormat="1" applyFont="1" applyFill="1" applyBorder="1" applyAlignment="1" applyProtection="1">
      <alignment horizontal="center" vertical="center"/>
    </xf>
    <xf numFmtId="37" fontId="4" fillId="4" borderId="7" xfId="1" applyNumberFormat="1" applyFont="1" applyFill="1" applyBorder="1" applyAlignment="1" applyProtection="1">
      <alignment horizontal="center" vertical="center"/>
    </xf>
    <xf numFmtId="37" fontId="4" fillId="4" borderId="9" xfId="1" applyNumberFormat="1" applyFont="1" applyFill="1" applyBorder="1" applyAlignment="1" applyProtection="1">
      <alignment horizontal="center"/>
    </xf>
    <xf numFmtId="37" fontId="4" fillId="4" borderId="10" xfId="1" applyNumberFormat="1" applyFont="1" applyFill="1" applyBorder="1" applyAlignment="1" applyProtection="1">
      <alignment horizontal="center"/>
    </xf>
    <xf numFmtId="37" fontId="4" fillId="4" borderId="11" xfId="1" applyNumberFormat="1" applyFont="1" applyFill="1" applyBorder="1" applyAlignment="1" applyProtection="1">
      <alignment horizontal="center"/>
    </xf>
    <xf numFmtId="37" fontId="4" fillId="4" borderId="13" xfId="1" applyNumberFormat="1" applyFont="1" applyFill="1" applyBorder="1" applyAlignment="1" applyProtection="1">
      <alignment horizontal="center" vertical="center" wrapText="1"/>
    </xf>
    <xf numFmtId="4" fontId="27" fillId="4" borderId="14" xfId="5" applyNumberFormat="1" applyFont="1" applyFill="1" applyBorder="1" applyAlignment="1">
      <alignment horizontal="right"/>
    </xf>
    <xf numFmtId="4" fontId="27" fillId="4" borderId="15" xfId="5" applyNumberFormat="1" applyFont="1" applyFill="1" applyBorder="1" applyAlignment="1">
      <alignment horizontal="right"/>
    </xf>
    <xf numFmtId="0" fontId="4" fillId="4" borderId="9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25" fillId="2" borderId="4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7" fillId="4" borderId="9" xfId="5" applyFont="1" applyFill="1" applyBorder="1" applyAlignment="1">
      <alignment horizontal="center"/>
    </xf>
    <xf numFmtId="0" fontId="27" fillId="4" borderId="10" xfId="5" applyFont="1" applyFill="1" applyBorder="1" applyAlignment="1">
      <alignment horizontal="center"/>
    </xf>
    <xf numFmtId="0" fontId="27" fillId="4" borderId="11" xfId="5" applyFont="1" applyFill="1" applyBorder="1" applyAlignment="1">
      <alignment horizontal="center"/>
    </xf>
    <xf numFmtId="37" fontId="4" fillId="5" borderId="4" xfId="1" applyNumberFormat="1" applyFont="1" applyFill="1" applyBorder="1" applyAlignment="1" applyProtection="1">
      <alignment horizontal="center" vertical="center" wrapText="1"/>
    </xf>
    <xf numFmtId="37" fontId="4" fillId="5" borderId="0" xfId="1" applyNumberFormat="1" applyFont="1" applyFill="1" applyBorder="1" applyAlignment="1" applyProtection="1">
      <alignment horizontal="center" vertical="center"/>
    </xf>
    <xf numFmtId="37" fontId="4" fillId="5" borderId="4" xfId="1" applyNumberFormat="1" applyFont="1" applyFill="1" applyBorder="1" applyAlignment="1" applyProtection="1">
      <alignment horizontal="center" vertical="center"/>
    </xf>
    <xf numFmtId="37" fontId="4" fillId="5" borderId="6" xfId="1" applyNumberFormat="1" applyFont="1" applyFill="1" applyBorder="1" applyAlignment="1" applyProtection="1">
      <alignment horizontal="center" vertical="center"/>
    </xf>
    <xf numFmtId="37" fontId="4" fillId="5" borderId="7" xfId="1" applyNumberFormat="1" applyFont="1" applyFill="1" applyBorder="1" applyAlignment="1" applyProtection="1">
      <alignment horizontal="center" vertical="center"/>
    </xf>
    <xf numFmtId="37" fontId="4" fillId="5" borderId="9" xfId="1" applyNumberFormat="1" applyFont="1" applyFill="1" applyBorder="1" applyAlignment="1" applyProtection="1">
      <alignment horizontal="center"/>
    </xf>
    <xf numFmtId="37" fontId="4" fillId="5" borderId="10" xfId="1" applyNumberFormat="1" applyFont="1" applyFill="1" applyBorder="1" applyAlignment="1" applyProtection="1">
      <alignment horizontal="center"/>
    </xf>
    <xf numFmtId="37" fontId="4" fillId="5" borderId="11" xfId="1" applyNumberFormat="1" applyFont="1" applyFill="1" applyBorder="1" applyAlignment="1" applyProtection="1">
      <alignment horizontal="center"/>
    </xf>
    <xf numFmtId="37" fontId="4" fillId="5" borderId="13" xfId="1" applyNumberFormat="1" applyFont="1" applyFill="1" applyBorder="1" applyAlignment="1" applyProtection="1">
      <alignment horizontal="center" vertical="center" wrapText="1"/>
    </xf>
    <xf numFmtId="0" fontId="23" fillId="2" borderId="0" xfId="0" applyFont="1" applyFill="1" applyAlignment="1">
      <alignment horizontal="left" vertical="top" wrapText="1"/>
    </xf>
    <xf numFmtId="44" fontId="32" fillId="2" borderId="0" xfId="2" applyFont="1" applyFill="1" applyBorder="1" applyAlignment="1">
      <alignment horizontal="left" vertical="center" wrapText="1"/>
    </xf>
    <xf numFmtId="44" fontId="32" fillId="2" borderId="5" xfId="2" applyFont="1" applyFill="1" applyBorder="1" applyAlignment="1">
      <alignment horizontal="left" vertical="center" wrapText="1"/>
    </xf>
    <xf numFmtId="44" fontId="33" fillId="2" borderId="0" xfId="2" applyFont="1" applyFill="1" applyBorder="1" applyAlignment="1">
      <alignment horizontal="left" vertical="center" wrapText="1"/>
    </xf>
    <xf numFmtId="44" fontId="33" fillId="2" borderId="5" xfId="2" applyFont="1" applyFill="1" applyBorder="1" applyAlignment="1">
      <alignment horizontal="left" vertical="center" wrapText="1"/>
    </xf>
    <xf numFmtId="4" fontId="30" fillId="4" borderId="14" xfId="5" applyNumberFormat="1" applyFont="1" applyFill="1" applyBorder="1" applyAlignment="1"/>
    <xf numFmtId="4" fontId="30" fillId="4" borderId="15" xfId="5" applyNumberFormat="1" applyFont="1" applyFill="1" applyBorder="1" applyAlignment="1"/>
    <xf numFmtId="4" fontId="22" fillId="4" borderId="9" xfId="0" applyNumberFormat="1" applyFont="1" applyFill="1" applyBorder="1" applyAlignment="1">
      <alignment horizontal="center" vertical="top" wrapText="1"/>
    </xf>
    <xf numFmtId="4" fontId="22" fillId="4" borderId="11" xfId="0" applyNumberFormat="1" applyFont="1" applyFill="1" applyBorder="1" applyAlignment="1">
      <alignment horizontal="center" vertical="top" wrapText="1"/>
    </xf>
    <xf numFmtId="37" fontId="4" fillId="4" borderId="3" xfId="1" applyNumberFormat="1" applyFont="1" applyFill="1" applyBorder="1" applyAlignment="1" applyProtection="1">
      <alignment horizontal="center" vertical="center"/>
    </xf>
    <xf numFmtId="37" fontId="4" fillId="4" borderId="5" xfId="1" applyNumberFormat="1" applyFont="1" applyFill="1" applyBorder="1" applyAlignment="1" applyProtection="1">
      <alignment horizontal="center" vertical="center"/>
    </xf>
    <xf numFmtId="37" fontId="4" fillId="4" borderId="8" xfId="1" applyNumberFormat="1" applyFont="1" applyFill="1" applyBorder="1" applyAlignment="1" applyProtection="1">
      <alignment horizontal="center" vertical="center"/>
    </xf>
    <xf numFmtId="37" fontId="4" fillId="4" borderId="0" xfId="1" applyNumberFormat="1" applyFont="1" applyFill="1" applyBorder="1" applyAlignment="1" applyProtection="1">
      <alignment horizontal="center"/>
    </xf>
    <xf numFmtId="0" fontId="37" fillId="2" borderId="4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left" vertical="center" wrapText="1"/>
    </xf>
    <xf numFmtId="37" fontId="4" fillId="4" borderId="1" xfId="1" applyNumberFormat="1" applyFont="1" applyFill="1" applyBorder="1" applyAlignment="1" applyProtection="1">
      <alignment horizontal="center"/>
    </xf>
    <xf numFmtId="37" fontId="4" fillId="4" borderId="2" xfId="1" applyNumberFormat="1" applyFont="1" applyFill="1" applyBorder="1" applyAlignment="1" applyProtection="1">
      <alignment horizontal="center"/>
    </xf>
    <xf numFmtId="37" fontId="4" fillId="4" borderId="3" xfId="1" applyNumberFormat="1" applyFont="1" applyFill="1" applyBorder="1" applyAlignment="1" applyProtection="1">
      <alignment horizontal="center"/>
    </xf>
    <xf numFmtId="37" fontId="4" fillId="4" borderId="4" xfId="1" applyNumberFormat="1" applyFont="1" applyFill="1" applyBorder="1" applyAlignment="1" applyProtection="1">
      <alignment horizontal="center"/>
    </xf>
    <xf numFmtId="37" fontId="4" fillId="4" borderId="5" xfId="1" applyNumberFormat="1" applyFont="1" applyFill="1" applyBorder="1" applyAlignment="1" applyProtection="1">
      <alignment horizontal="center"/>
    </xf>
    <xf numFmtId="37" fontId="4" fillId="4" borderId="6" xfId="1" applyNumberFormat="1" applyFont="1" applyFill="1" applyBorder="1" applyAlignment="1" applyProtection="1">
      <alignment horizontal="center"/>
    </xf>
    <xf numFmtId="37" fontId="4" fillId="4" borderId="7" xfId="1" applyNumberFormat="1" applyFont="1" applyFill="1" applyBorder="1" applyAlignment="1" applyProtection="1">
      <alignment horizontal="center"/>
    </xf>
    <xf numFmtId="37" fontId="4" fillId="4" borderId="8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165" fontId="42" fillId="2" borderId="0" xfId="1" applyNumberFormat="1" applyFont="1" applyFill="1" applyBorder="1" applyAlignment="1" applyProtection="1">
      <alignment horizontal="center" vertical="center"/>
    </xf>
    <xf numFmtId="165" fontId="4" fillId="4" borderId="1" xfId="1" applyNumberFormat="1" applyFont="1" applyFill="1" applyBorder="1" applyAlignment="1" applyProtection="1">
      <alignment horizontal="center" vertical="center"/>
    </xf>
    <xf numFmtId="165" fontId="4" fillId="4" borderId="3" xfId="1" applyNumberFormat="1" applyFont="1" applyFill="1" applyBorder="1" applyAlignment="1" applyProtection="1">
      <alignment horizontal="center" vertical="center"/>
    </xf>
    <xf numFmtId="165" fontId="4" fillId="4" borderId="4" xfId="1" applyNumberFormat="1" applyFont="1" applyFill="1" applyBorder="1" applyAlignment="1" applyProtection="1">
      <alignment horizontal="center" vertical="center"/>
    </xf>
    <xf numFmtId="165" fontId="4" fillId="4" borderId="5" xfId="1" applyNumberFormat="1" applyFont="1" applyFill="1" applyBorder="1" applyAlignment="1" applyProtection="1">
      <alignment horizontal="center" vertical="center"/>
    </xf>
    <xf numFmtId="165" fontId="4" fillId="4" borderId="6" xfId="1" applyNumberFormat="1" applyFont="1" applyFill="1" applyBorder="1" applyAlignment="1" applyProtection="1">
      <alignment horizontal="center" vertical="center"/>
    </xf>
    <xf numFmtId="165" fontId="4" fillId="4" borderId="8" xfId="1" applyNumberFormat="1" applyFont="1" applyFill="1" applyBorder="1" applyAlignment="1" applyProtection="1">
      <alignment horizontal="center" vertical="center"/>
    </xf>
    <xf numFmtId="4" fontId="4" fillId="4" borderId="9" xfId="1" applyNumberFormat="1" applyFont="1" applyFill="1" applyBorder="1" applyAlignment="1" applyProtection="1">
      <alignment horizontal="center" vertical="center"/>
    </xf>
    <xf numFmtId="4" fontId="4" fillId="4" borderId="10" xfId="1" applyNumberFormat="1" applyFont="1" applyFill="1" applyBorder="1" applyAlignment="1" applyProtection="1">
      <alignment horizontal="center" vertical="center"/>
    </xf>
    <xf numFmtId="4" fontId="4" fillId="4" borderId="11" xfId="1" applyNumberFormat="1" applyFont="1" applyFill="1" applyBorder="1" applyAlignment="1" applyProtection="1">
      <alignment horizontal="center" vertical="center"/>
    </xf>
    <xf numFmtId="4" fontId="4" fillId="4" borderId="14" xfId="1" applyNumberFormat="1" applyFont="1" applyFill="1" applyBorder="1" applyAlignment="1" applyProtection="1">
      <alignment horizontal="center" vertical="center"/>
    </xf>
    <xf numFmtId="4" fontId="4" fillId="4" borderId="15" xfId="1" applyNumberFormat="1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165" fontId="4" fillId="4" borderId="2" xfId="1" applyNumberFormat="1" applyFont="1" applyFill="1" applyBorder="1" applyAlignment="1" applyProtection="1">
      <alignment horizontal="center" vertical="center"/>
    </xf>
    <xf numFmtId="165" fontId="4" fillId="4" borderId="0" xfId="1" applyNumberFormat="1" applyFont="1" applyFill="1" applyBorder="1" applyAlignment="1" applyProtection="1">
      <alignment horizontal="center" vertical="center"/>
    </xf>
    <xf numFmtId="165" fontId="4" fillId="4" borderId="7" xfId="1" applyNumberFormat="1" applyFont="1" applyFill="1" applyBorder="1" applyAlignment="1" applyProtection="1">
      <alignment horizontal="center" vertical="center"/>
    </xf>
    <xf numFmtId="165" fontId="4" fillId="4" borderId="9" xfId="1" applyNumberFormat="1" applyFont="1" applyFill="1" applyBorder="1" applyAlignment="1" applyProtection="1">
      <alignment horizontal="center"/>
    </xf>
    <xf numFmtId="165" fontId="4" fillId="4" borderId="10" xfId="1" applyNumberFormat="1" applyFont="1" applyFill="1" applyBorder="1" applyAlignment="1" applyProtection="1">
      <alignment horizontal="center"/>
    </xf>
    <xf numFmtId="165" fontId="4" fillId="4" borderId="11" xfId="1" applyNumberFormat="1" applyFont="1" applyFill="1" applyBorder="1" applyAlignment="1" applyProtection="1">
      <alignment horizontal="center"/>
    </xf>
    <xf numFmtId="165" fontId="4" fillId="4" borderId="14" xfId="1" applyNumberFormat="1" applyFont="1" applyFill="1" applyBorder="1" applyAlignment="1" applyProtection="1">
      <alignment horizontal="center" vertical="center"/>
    </xf>
    <xf numFmtId="165" fontId="4" fillId="4" borderId="15" xfId="1" applyNumberFormat="1" applyFont="1" applyFill="1" applyBorder="1" applyAlignment="1" applyProtection="1">
      <alignment horizontal="center" vertical="center"/>
    </xf>
    <xf numFmtId="37" fontId="4" fillId="4" borderId="17" xfId="1" applyNumberFormat="1" applyFont="1" applyFill="1" applyBorder="1" applyAlignment="1" applyProtection="1">
      <alignment horizontal="center"/>
    </xf>
    <xf numFmtId="0" fontId="11" fillId="4" borderId="10" xfId="0" applyFont="1" applyFill="1" applyBorder="1" applyAlignment="1">
      <alignment horizontal="left" vertical="center" wrapText="1" indent="3"/>
    </xf>
    <xf numFmtId="0" fontId="11" fillId="4" borderId="11" xfId="0" applyFont="1" applyFill="1" applyBorder="1" applyAlignment="1">
      <alignment horizontal="left" vertical="center" wrapText="1" indent="3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165" fontId="43" fillId="4" borderId="1" xfId="1" applyNumberFormat="1" applyFont="1" applyFill="1" applyBorder="1" applyAlignment="1" applyProtection="1">
      <alignment horizontal="center" vertical="center"/>
    </xf>
    <xf numFmtId="165" fontId="43" fillId="4" borderId="2" xfId="1" applyNumberFormat="1" applyFont="1" applyFill="1" applyBorder="1" applyAlignment="1" applyProtection="1">
      <alignment horizontal="center" vertical="center"/>
    </xf>
    <xf numFmtId="165" fontId="43" fillId="4" borderId="3" xfId="1" applyNumberFormat="1" applyFont="1" applyFill="1" applyBorder="1" applyAlignment="1" applyProtection="1">
      <alignment horizontal="center" vertical="center"/>
    </xf>
    <xf numFmtId="165" fontId="43" fillId="4" borderId="4" xfId="1" applyNumberFormat="1" applyFont="1" applyFill="1" applyBorder="1" applyAlignment="1" applyProtection="1">
      <alignment horizontal="center" vertical="center"/>
    </xf>
    <xf numFmtId="165" fontId="43" fillId="4" borderId="0" xfId="1" applyNumberFormat="1" applyFont="1" applyFill="1" applyBorder="1" applyAlignment="1" applyProtection="1">
      <alignment horizontal="center" vertical="center"/>
    </xf>
    <xf numFmtId="165" fontId="43" fillId="4" borderId="5" xfId="1" applyNumberFormat="1" applyFont="1" applyFill="1" applyBorder="1" applyAlignment="1" applyProtection="1">
      <alignment horizontal="center" vertical="center"/>
    </xf>
    <xf numFmtId="165" fontId="43" fillId="4" borderId="6" xfId="1" applyNumberFormat="1" applyFont="1" applyFill="1" applyBorder="1" applyAlignment="1" applyProtection="1">
      <alignment horizontal="center" vertical="center"/>
    </xf>
    <xf numFmtId="165" fontId="43" fillId="4" borderId="7" xfId="1" applyNumberFormat="1" applyFont="1" applyFill="1" applyBorder="1" applyAlignment="1" applyProtection="1">
      <alignment horizontal="center" vertical="center"/>
    </xf>
    <xf numFmtId="165" fontId="43" fillId="4" borderId="8" xfId="1" applyNumberFormat="1" applyFont="1" applyFill="1" applyBorder="1" applyAlignment="1" applyProtection="1">
      <alignment horizontal="center" vertical="center"/>
    </xf>
    <xf numFmtId="165" fontId="4" fillId="5" borderId="1" xfId="1" applyNumberFormat="1" applyFont="1" applyFill="1" applyBorder="1" applyAlignment="1" applyProtection="1">
      <alignment horizontal="center" vertical="center"/>
    </xf>
    <xf numFmtId="165" fontId="4" fillId="5" borderId="6" xfId="1" applyNumberFormat="1" applyFont="1" applyFill="1" applyBorder="1" applyAlignment="1" applyProtection="1">
      <alignment horizontal="center" vertical="center"/>
    </xf>
    <xf numFmtId="165" fontId="4" fillId="4" borderId="9" xfId="1" applyNumberFormat="1" applyFont="1" applyFill="1" applyBorder="1" applyAlignment="1" applyProtection="1">
      <alignment horizontal="center" vertical="center"/>
    </xf>
    <xf numFmtId="165" fontId="4" fillId="4" borderId="10" xfId="1" applyNumberFormat="1" applyFont="1" applyFill="1" applyBorder="1" applyAlignment="1" applyProtection="1">
      <alignment horizontal="center" vertical="center"/>
    </xf>
    <xf numFmtId="165" fontId="4" fillId="4" borderId="11" xfId="1" applyNumberFormat="1" applyFont="1" applyFill="1" applyBorder="1" applyAlignment="1" applyProtection="1">
      <alignment horizontal="center" vertical="center"/>
    </xf>
    <xf numFmtId="165" fontId="4" fillId="4" borderId="13" xfId="1" applyNumberFormat="1" applyFont="1" applyFill="1" applyBorder="1" applyAlignment="1" applyProtection="1">
      <alignment horizontal="center" vertical="center"/>
    </xf>
  </cellXfs>
  <cellStyles count="7">
    <cellStyle name="=C:\WINNT\SYSTEM32\COMMAND.COM" xfId="3"/>
    <cellStyle name="Millares" xfId="1" builtinId="3"/>
    <cellStyle name="Millares 2" xfId="6"/>
    <cellStyle name="Moneda" xfId="2" builtinId="4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1</xdr:row>
      <xdr:rowOff>66675</xdr:rowOff>
    </xdr:from>
    <xdr:to>
      <xdr:col>9</xdr:col>
      <xdr:colOff>9525</xdr:colOff>
      <xdr:row>5</xdr:row>
      <xdr:rowOff>38100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096625" y="21907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104775</xdr:rowOff>
    </xdr:from>
    <xdr:to>
      <xdr:col>3</xdr:col>
      <xdr:colOff>200025</xdr:colOff>
      <xdr:row>6</xdr:row>
      <xdr:rowOff>152400</xdr:rowOff>
    </xdr:to>
    <xdr:pic>
      <xdr:nvPicPr>
        <xdr:cNvPr id="3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4775"/>
          <a:ext cx="10763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1</xdr:row>
      <xdr:rowOff>47625</xdr:rowOff>
    </xdr:from>
    <xdr:to>
      <xdr:col>11</xdr:col>
      <xdr:colOff>85725</xdr:colOff>
      <xdr:row>5</xdr:row>
      <xdr:rowOff>19050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0277475" y="200025"/>
          <a:ext cx="21526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38100</xdr:rowOff>
    </xdr:from>
    <xdr:to>
      <xdr:col>2</xdr:col>
      <xdr:colOff>447675</xdr:colOff>
      <xdr:row>7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191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238125</xdr:colOff>
      <xdr:row>3</xdr:row>
      <xdr:rowOff>142875</xdr:rowOff>
    </xdr:from>
    <xdr:to>
      <xdr:col>7</xdr:col>
      <xdr:colOff>238125</xdr:colOff>
      <xdr:row>7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0782300" y="523875"/>
          <a:ext cx="2476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3</xdr:row>
      <xdr:rowOff>57150</xdr:rowOff>
    </xdr:from>
    <xdr:to>
      <xdr:col>8</xdr:col>
      <xdr:colOff>941649</xdr:colOff>
      <xdr:row>7</xdr:row>
      <xdr:rowOff>101074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905875" y="857250"/>
          <a:ext cx="1941774" cy="80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</xdr:col>
      <xdr:colOff>447675</xdr:colOff>
      <xdr:row>4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</xdr:colOff>
      <xdr:row>0</xdr:row>
      <xdr:rowOff>38100</xdr:rowOff>
    </xdr:from>
    <xdr:to>
      <xdr:col>6</xdr:col>
      <xdr:colOff>95250</xdr:colOff>
      <xdr:row>4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315200" y="38100"/>
          <a:ext cx="17811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485774</xdr:colOff>
      <xdr:row>0</xdr:row>
      <xdr:rowOff>66675</xdr:rowOff>
    </xdr:from>
    <xdr:to>
      <xdr:col>7</xdr:col>
      <xdr:colOff>933450</xdr:colOff>
      <xdr:row>4</xdr:row>
      <xdr:rowOff>38100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715249" y="66675"/>
          <a:ext cx="1419226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9525</xdr:rowOff>
    </xdr:from>
    <xdr:to>
      <xdr:col>1</xdr:col>
      <xdr:colOff>933450</xdr:colOff>
      <xdr:row>3</xdr:row>
      <xdr:rowOff>180975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525"/>
          <a:ext cx="866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495300</xdr:colOff>
      <xdr:row>0</xdr:row>
      <xdr:rowOff>9525</xdr:rowOff>
    </xdr:from>
    <xdr:to>
      <xdr:col>7</xdr:col>
      <xdr:colOff>933450</xdr:colOff>
      <xdr:row>3</xdr:row>
      <xdr:rowOff>171450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677150" y="9525"/>
          <a:ext cx="14192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38100</xdr:rowOff>
    </xdr:from>
    <xdr:to>
      <xdr:col>1</xdr:col>
      <xdr:colOff>1019175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19075"/>
          <a:ext cx="10001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952500</xdr:colOff>
      <xdr:row>1</xdr:row>
      <xdr:rowOff>66675</xdr:rowOff>
    </xdr:from>
    <xdr:to>
      <xdr:col>7</xdr:col>
      <xdr:colOff>0</xdr:colOff>
      <xdr:row>5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991725" y="247650"/>
          <a:ext cx="2600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57150</xdr:rowOff>
    </xdr:from>
    <xdr:to>
      <xdr:col>8</xdr:col>
      <xdr:colOff>885825</xdr:colOff>
      <xdr:row>5</xdr:row>
      <xdr:rowOff>38100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915275" y="238125"/>
          <a:ext cx="17716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38100</xdr:rowOff>
    </xdr:from>
    <xdr:to>
      <xdr:col>2</xdr:col>
      <xdr:colOff>180975</xdr:colOff>
      <xdr:row>5</xdr:row>
      <xdr:rowOff>161925</xdr:rowOff>
    </xdr:to>
    <xdr:pic>
      <xdr:nvPicPr>
        <xdr:cNvPr id="2" name="Picture 1" descr="imagen apodaca nl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334493</xdr:colOff>
      <xdr:row>1</xdr:row>
      <xdr:rowOff>78443</xdr:rowOff>
    </xdr:from>
    <xdr:to>
      <xdr:col>8</xdr:col>
      <xdr:colOff>334493</xdr:colOff>
      <xdr:row>5</xdr:row>
      <xdr:rowOff>94963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0697693" y="183218"/>
          <a:ext cx="1894914" cy="740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809625</xdr:colOff>
      <xdr:row>1</xdr:row>
      <xdr:rowOff>57150</xdr:rowOff>
    </xdr:from>
    <xdr:to>
      <xdr:col>9</xdr:col>
      <xdr:colOff>933450</xdr:colOff>
      <xdr:row>5</xdr:row>
      <xdr:rowOff>73670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782050" y="238125"/>
          <a:ext cx="1895475" cy="740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28575</xdr:rowOff>
    </xdr:from>
    <xdr:to>
      <xdr:col>1</xdr:col>
      <xdr:colOff>847725</xdr:colOff>
      <xdr:row>4</xdr:row>
      <xdr:rowOff>123825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8575"/>
          <a:ext cx="6953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0</xdr:row>
      <xdr:rowOff>66675</xdr:rowOff>
    </xdr:from>
    <xdr:to>
      <xdr:col>4</xdr:col>
      <xdr:colOff>1171575</xdr:colOff>
      <xdr:row>3</xdr:row>
      <xdr:rowOff>38100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5800725" y="66675"/>
          <a:ext cx="1066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28575</xdr:rowOff>
    </xdr:from>
    <xdr:to>
      <xdr:col>1</xdr:col>
      <xdr:colOff>686967</xdr:colOff>
      <xdr:row>3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19075"/>
          <a:ext cx="62981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1</xdr:row>
      <xdr:rowOff>38100</xdr:rowOff>
    </xdr:from>
    <xdr:to>
      <xdr:col>3</xdr:col>
      <xdr:colOff>781050</xdr:colOff>
      <xdr:row>3</xdr:row>
      <xdr:rowOff>152400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05575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771525</xdr:colOff>
      <xdr:row>1</xdr:row>
      <xdr:rowOff>38100</xdr:rowOff>
    </xdr:from>
    <xdr:to>
      <xdr:col>3</xdr:col>
      <xdr:colOff>771525</xdr:colOff>
      <xdr:row>3</xdr:row>
      <xdr:rowOff>152400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496050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800100</xdr:colOff>
      <xdr:row>1</xdr:row>
      <xdr:rowOff>38100</xdr:rowOff>
    </xdr:from>
    <xdr:to>
      <xdr:col>3</xdr:col>
      <xdr:colOff>800100</xdr:colOff>
      <xdr:row>3</xdr:row>
      <xdr:rowOff>152400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24625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1</xdr:row>
      <xdr:rowOff>47625</xdr:rowOff>
    </xdr:from>
    <xdr:to>
      <xdr:col>3</xdr:col>
      <xdr:colOff>781050</xdr:colOff>
      <xdr:row>3</xdr:row>
      <xdr:rowOff>161925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05575" y="23812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800100</xdr:colOff>
      <xdr:row>1</xdr:row>
      <xdr:rowOff>47625</xdr:rowOff>
    </xdr:from>
    <xdr:to>
      <xdr:col>3</xdr:col>
      <xdr:colOff>800100</xdr:colOff>
      <xdr:row>3</xdr:row>
      <xdr:rowOff>161925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24625" y="23812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800100</xdr:colOff>
      <xdr:row>1</xdr:row>
      <xdr:rowOff>38100</xdr:rowOff>
    </xdr:from>
    <xdr:to>
      <xdr:col>3</xdr:col>
      <xdr:colOff>800100</xdr:colOff>
      <xdr:row>3</xdr:row>
      <xdr:rowOff>152400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24625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1</xdr:row>
      <xdr:rowOff>38100</xdr:rowOff>
    </xdr:from>
    <xdr:to>
      <xdr:col>3</xdr:col>
      <xdr:colOff>809625</xdr:colOff>
      <xdr:row>3</xdr:row>
      <xdr:rowOff>152400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34150" y="228600"/>
          <a:ext cx="1171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1</xdr:row>
      <xdr:rowOff>47625</xdr:rowOff>
    </xdr:from>
    <xdr:to>
      <xdr:col>3</xdr:col>
      <xdr:colOff>1952625</xdr:colOff>
      <xdr:row>3</xdr:row>
      <xdr:rowOff>161925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05575" y="238125"/>
          <a:ext cx="1171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76200</xdr:rowOff>
    </xdr:from>
    <xdr:to>
      <xdr:col>2</xdr:col>
      <xdr:colOff>800100</xdr:colOff>
      <xdr:row>6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409575</xdr:colOff>
      <xdr:row>0</xdr:row>
      <xdr:rowOff>57150</xdr:rowOff>
    </xdr:from>
    <xdr:to>
      <xdr:col>7</xdr:col>
      <xdr:colOff>409575</xdr:colOff>
      <xdr:row>6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391525" y="57150"/>
          <a:ext cx="2533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276225</xdr:colOff>
      <xdr:row>1</xdr:row>
      <xdr:rowOff>57150</xdr:rowOff>
    </xdr:from>
    <xdr:to>
      <xdr:col>9</xdr:col>
      <xdr:colOff>163087</xdr:colOff>
      <xdr:row>6</xdr:row>
      <xdr:rowOff>21141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267575" y="247650"/>
          <a:ext cx="2363362" cy="916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3</xdr:col>
      <xdr:colOff>114300</xdr:colOff>
      <xdr:row>5</xdr:row>
      <xdr:rowOff>104775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"/>
          <a:ext cx="1076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419100</xdr:colOff>
      <xdr:row>1</xdr:row>
      <xdr:rowOff>0</xdr:rowOff>
    </xdr:from>
    <xdr:to>
      <xdr:col>8</xdr:col>
      <xdr:colOff>419100</xdr:colOff>
      <xdr:row>4</xdr:row>
      <xdr:rowOff>142875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867525" y="10477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685800</xdr:colOff>
      <xdr:row>0</xdr:row>
      <xdr:rowOff>161925</xdr:rowOff>
    </xdr:from>
    <xdr:to>
      <xdr:col>11</xdr:col>
      <xdr:colOff>19050</xdr:colOff>
      <xdr:row>4</xdr:row>
      <xdr:rowOff>85725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134225" y="161925"/>
          <a:ext cx="2343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3</xdr:col>
      <xdr:colOff>28575</xdr:colOff>
      <xdr:row>5</xdr:row>
      <xdr:rowOff>76200</xdr:rowOff>
    </xdr:to>
    <xdr:pic>
      <xdr:nvPicPr>
        <xdr:cNvPr id="4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076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419100</xdr:colOff>
      <xdr:row>0</xdr:row>
      <xdr:rowOff>180975</xdr:rowOff>
    </xdr:from>
    <xdr:to>
      <xdr:col>9</xdr:col>
      <xdr:colOff>203200</xdr:colOff>
      <xdr:row>5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144000" y="180975"/>
          <a:ext cx="25844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3448050</xdr:colOff>
      <xdr:row>0</xdr:row>
      <xdr:rowOff>152400</xdr:rowOff>
    </xdr:from>
    <xdr:to>
      <xdr:col>8</xdr:col>
      <xdr:colOff>3448050</xdr:colOff>
      <xdr:row>3</xdr:row>
      <xdr:rowOff>238125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3687425" y="1524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0</xdr:row>
      <xdr:rowOff>28575</xdr:rowOff>
    </xdr:from>
    <xdr:to>
      <xdr:col>3</xdr:col>
      <xdr:colOff>95250</xdr:colOff>
      <xdr:row>6</xdr:row>
      <xdr:rowOff>171450</xdr:rowOff>
    </xdr:to>
    <xdr:pic>
      <xdr:nvPicPr>
        <xdr:cNvPr id="3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8575"/>
          <a:ext cx="14192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3533775</xdr:colOff>
      <xdr:row>1</xdr:row>
      <xdr:rowOff>57150</xdr:rowOff>
    </xdr:from>
    <xdr:to>
      <xdr:col>11</xdr:col>
      <xdr:colOff>190500</xdr:colOff>
      <xdr:row>4</xdr:row>
      <xdr:rowOff>47625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2287250" y="247650"/>
          <a:ext cx="22002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9525</xdr:rowOff>
    </xdr:from>
    <xdr:to>
      <xdr:col>3</xdr:col>
      <xdr:colOff>219075</xdr:colOff>
      <xdr:row>7</xdr:row>
      <xdr:rowOff>28575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11715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1</xdr:row>
      <xdr:rowOff>95250</xdr:rowOff>
    </xdr:from>
    <xdr:to>
      <xdr:col>9</xdr:col>
      <xdr:colOff>38100</xdr:colOff>
      <xdr:row>5</xdr:row>
      <xdr:rowOff>19050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125200" y="228600"/>
          <a:ext cx="29337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790575</xdr:colOff>
      <xdr:row>2</xdr:row>
      <xdr:rowOff>76200</xdr:rowOff>
    </xdr:from>
    <xdr:to>
      <xdr:col>11</xdr:col>
      <xdr:colOff>190500</xdr:colOff>
      <xdr:row>5</xdr:row>
      <xdr:rowOff>104775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858625" y="323850"/>
          <a:ext cx="22002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3</xdr:col>
      <xdr:colOff>266700</xdr:colOff>
      <xdr:row>6</xdr:row>
      <xdr:rowOff>142875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9048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400050</xdr:colOff>
      <xdr:row>1</xdr:row>
      <xdr:rowOff>57150</xdr:rowOff>
    </xdr:from>
    <xdr:to>
      <xdr:col>14</xdr:col>
      <xdr:colOff>400050</xdr:colOff>
      <xdr:row>5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2839700" y="209550"/>
          <a:ext cx="2200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876300</xdr:colOff>
      <xdr:row>1</xdr:row>
      <xdr:rowOff>38100</xdr:rowOff>
    </xdr:from>
    <xdr:to>
      <xdr:col>16</xdr:col>
      <xdr:colOff>28575</xdr:colOff>
      <xdr:row>4</xdr:row>
      <xdr:rowOff>180975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229975" y="190500"/>
          <a:ext cx="19716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38100</xdr:rowOff>
    </xdr:from>
    <xdr:to>
      <xdr:col>2</xdr:col>
      <xdr:colOff>209550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86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1</xdr:row>
      <xdr:rowOff>104775</xdr:rowOff>
    </xdr:from>
    <xdr:to>
      <xdr:col>7</xdr:col>
      <xdr:colOff>381000</xdr:colOff>
      <xdr:row>5</xdr:row>
      <xdr:rowOff>95250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62725" y="295275"/>
          <a:ext cx="2476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304800</xdr:colOff>
      <xdr:row>1</xdr:row>
      <xdr:rowOff>76200</xdr:rowOff>
    </xdr:from>
    <xdr:to>
      <xdr:col>9</xdr:col>
      <xdr:colOff>1257300</xdr:colOff>
      <xdr:row>5</xdr:row>
      <xdr:rowOff>66675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296275" y="266700"/>
          <a:ext cx="22860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38100</xdr:rowOff>
    </xdr:from>
    <xdr:to>
      <xdr:col>2</xdr:col>
      <xdr:colOff>209550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286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895350</xdr:colOff>
      <xdr:row>1</xdr:row>
      <xdr:rowOff>114300</xdr:rowOff>
    </xdr:from>
    <xdr:to>
      <xdr:col>7</xdr:col>
      <xdr:colOff>895350</xdr:colOff>
      <xdr:row>5</xdr:row>
      <xdr:rowOff>142875</xdr:rowOff>
    </xdr:to>
    <xdr:pic>
      <xdr:nvPicPr>
        <xdr:cNvPr id="3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267825" y="304800"/>
          <a:ext cx="27622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114300</xdr:colOff>
      <xdr:row>1</xdr:row>
      <xdr:rowOff>57150</xdr:rowOff>
    </xdr:from>
    <xdr:to>
      <xdr:col>9</xdr:col>
      <xdr:colOff>1000125</xdr:colOff>
      <xdr:row>5</xdr:row>
      <xdr:rowOff>47625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886950" y="247650"/>
          <a:ext cx="22860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topLeftCell="B1" workbookViewId="0">
      <selection activeCell="J8" sqref="J8"/>
    </sheetView>
  </sheetViews>
  <sheetFormatPr baseColWidth="10" defaultColWidth="0" defaultRowHeight="12" customHeight="1" zeroHeight="1" x14ac:dyDescent="0.2"/>
  <cols>
    <col min="1" max="1" width="1.7109375" style="5" customWidth="1"/>
    <col min="2" max="2" width="2.7109375" style="5" customWidth="1"/>
    <col min="3" max="3" width="11.42578125" style="5" customWidth="1"/>
    <col min="4" max="4" width="39.42578125" style="5" customWidth="1"/>
    <col min="5" max="6" width="14.7109375" style="5" customWidth="1"/>
    <col min="7" max="7" width="4.140625" style="5" customWidth="1"/>
    <col min="8" max="8" width="11.42578125" style="5" customWidth="1"/>
    <col min="9" max="9" width="53.42578125" style="5" customWidth="1"/>
    <col min="10" max="11" width="15.7109375" style="5" customWidth="1"/>
    <col min="12" max="12" width="2.140625" style="5" customWidth="1"/>
    <col min="13" max="13" width="3" style="5" customWidth="1"/>
    <col min="14" max="16384" width="11.42578125" style="5" hidden="1"/>
  </cols>
  <sheetData>
    <row r="1" spans="2:13" x14ac:dyDescent="0.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5.75" x14ac:dyDescent="0.25">
      <c r="B2" s="6"/>
      <c r="C2" s="7"/>
      <c r="D2" s="439" t="s">
        <v>0</v>
      </c>
      <c r="E2" s="439"/>
      <c r="F2" s="439"/>
      <c r="G2" s="439"/>
      <c r="H2" s="439"/>
      <c r="I2" s="439"/>
      <c r="J2" s="439"/>
      <c r="K2" s="7"/>
      <c r="L2" s="7"/>
      <c r="M2" s="1"/>
    </row>
    <row r="3" spans="2:13" ht="15.75" x14ac:dyDescent="0.25">
      <c r="B3" s="6"/>
      <c r="C3" s="7"/>
      <c r="D3" s="439" t="s">
        <v>1</v>
      </c>
      <c r="E3" s="439"/>
      <c r="F3" s="439"/>
      <c r="G3" s="439"/>
      <c r="H3" s="439"/>
      <c r="I3" s="439"/>
      <c r="J3" s="439"/>
      <c r="K3" s="7"/>
      <c r="L3" s="7"/>
      <c r="M3" s="1"/>
    </row>
    <row r="4" spans="2:13" ht="15.75" x14ac:dyDescent="0.25">
      <c r="B4" s="6"/>
      <c r="C4" s="7"/>
      <c r="D4" s="439" t="s">
        <v>2</v>
      </c>
      <c r="E4" s="439"/>
      <c r="F4" s="439"/>
      <c r="G4" s="439"/>
      <c r="H4" s="439"/>
      <c r="I4" s="439"/>
      <c r="J4" s="439"/>
      <c r="K4" s="7"/>
      <c r="L4" s="7"/>
      <c r="M4" s="1"/>
    </row>
    <row r="5" spans="2:13" ht="15.75" x14ac:dyDescent="0.2">
      <c r="B5" s="6"/>
      <c r="C5" s="8"/>
      <c r="D5" s="440" t="s">
        <v>3</v>
      </c>
      <c r="E5" s="440"/>
      <c r="F5" s="440"/>
      <c r="G5" s="440"/>
      <c r="H5" s="440"/>
      <c r="I5" s="440"/>
      <c r="J5" s="440"/>
      <c r="K5" s="8"/>
      <c r="L5" s="8"/>
      <c r="M5" s="1"/>
    </row>
    <row r="6" spans="2:13" x14ac:dyDescent="0.2">
      <c r="B6" s="9"/>
      <c r="C6" s="10"/>
      <c r="D6" s="441"/>
      <c r="E6" s="441"/>
      <c r="F6" s="441"/>
      <c r="G6" s="441"/>
      <c r="H6" s="441"/>
      <c r="I6" s="441"/>
      <c r="J6" s="441"/>
      <c r="K6" s="11"/>
      <c r="L6" s="1"/>
      <c r="M6" s="1"/>
    </row>
    <row r="7" spans="2:13" x14ac:dyDescent="0.2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 x14ac:dyDescent="0.2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 x14ac:dyDescent="0.2">
      <c r="B9" s="433"/>
      <c r="C9" s="435" t="s">
        <v>4</v>
      </c>
      <c r="D9" s="435"/>
      <c r="E9" s="13" t="s">
        <v>5</v>
      </c>
      <c r="F9" s="13"/>
      <c r="G9" s="437"/>
      <c r="H9" s="435" t="s">
        <v>4</v>
      </c>
      <c r="I9" s="435"/>
      <c r="J9" s="13" t="s">
        <v>5</v>
      </c>
      <c r="K9" s="13"/>
      <c r="L9" s="14"/>
      <c r="M9" s="1"/>
    </row>
    <row r="10" spans="2:13" x14ac:dyDescent="0.2">
      <c r="B10" s="434"/>
      <c r="C10" s="436"/>
      <c r="D10" s="436"/>
      <c r="E10" s="15">
        <v>2017</v>
      </c>
      <c r="F10" s="15">
        <v>2016</v>
      </c>
      <c r="G10" s="438"/>
      <c r="H10" s="436"/>
      <c r="I10" s="436"/>
      <c r="J10" s="15">
        <v>2017</v>
      </c>
      <c r="K10" s="15">
        <v>2016</v>
      </c>
      <c r="L10" s="16"/>
      <c r="M10" s="1"/>
    </row>
    <row r="11" spans="2:13" x14ac:dyDescent="0.2">
      <c r="B11" s="17"/>
      <c r="C11" s="8"/>
      <c r="D11" s="8"/>
      <c r="E11" s="8"/>
      <c r="F11" s="8"/>
      <c r="G11" s="12"/>
      <c r="H11" s="8"/>
      <c r="I11" s="8"/>
      <c r="J11" s="8"/>
      <c r="K11" s="8"/>
      <c r="L11" s="18"/>
      <c r="M11" s="1"/>
    </row>
    <row r="12" spans="2:13" x14ac:dyDescent="0.2">
      <c r="B12" s="17"/>
      <c r="C12" s="8"/>
      <c r="D12" s="8"/>
      <c r="E12" s="8"/>
      <c r="F12" s="8"/>
      <c r="G12" s="12"/>
      <c r="H12" s="8"/>
      <c r="I12" s="8"/>
      <c r="J12" s="8"/>
      <c r="K12" s="8"/>
      <c r="L12" s="18"/>
      <c r="M12" s="1"/>
    </row>
    <row r="13" spans="2:13" x14ac:dyDescent="0.2">
      <c r="B13" s="19"/>
      <c r="C13" s="442" t="s">
        <v>6</v>
      </c>
      <c r="D13" s="442"/>
      <c r="E13" s="20"/>
      <c r="F13" s="21"/>
      <c r="G13" s="22"/>
      <c r="H13" s="442" t="s">
        <v>7</v>
      </c>
      <c r="I13" s="442"/>
      <c r="J13" s="23"/>
      <c r="K13" s="23"/>
      <c r="L13" s="18"/>
      <c r="M13" s="1"/>
    </row>
    <row r="14" spans="2:13" x14ac:dyDescent="0.2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8"/>
      <c r="M14" s="1"/>
    </row>
    <row r="15" spans="2:13" x14ac:dyDescent="0.2">
      <c r="B15" s="19"/>
      <c r="C15" s="443" t="s">
        <v>8</v>
      </c>
      <c r="D15" s="443"/>
      <c r="E15" s="25"/>
      <c r="F15" s="25"/>
      <c r="G15" s="22"/>
      <c r="H15" s="443" t="s">
        <v>9</v>
      </c>
      <c r="I15" s="443"/>
      <c r="J15" s="25"/>
      <c r="K15" s="25"/>
      <c r="L15" s="18"/>
      <c r="M15" s="1"/>
    </row>
    <row r="16" spans="2:13" x14ac:dyDescent="0.2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8"/>
      <c r="M16" s="1"/>
    </row>
    <row r="17" spans="2:13" x14ac:dyDescent="0.2">
      <c r="B17" s="19"/>
      <c r="C17" s="444" t="s">
        <v>10</v>
      </c>
      <c r="D17" s="444"/>
      <c r="E17" s="29">
        <v>694671076.28999996</v>
      </c>
      <c r="F17" s="29">
        <v>464803792.64000005</v>
      </c>
      <c r="G17" s="22"/>
      <c r="H17" s="444" t="s">
        <v>11</v>
      </c>
      <c r="I17" s="444"/>
      <c r="J17" s="29">
        <v>183585706.83000001</v>
      </c>
      <c r="K17" s="29">
        <v>189480237.91</v>
      </c>
      <c r="L17" s="18"/>
      <c r="M17" s="1"/>
    </row>
    <row r="18" spans="2:13" x14ac:dyDescent="0.2">
      <c r="B18" s="19"/>
      <c r="C18" s="444" t="s">
        <v>12</v>
      </c>
      <c r="D18" s="444"/>
      <c r="E18" s="29">
        <v>1037852.12</v>
      </c>
      <c r="F18" s="29">
        <v>575756.71</v>
      </c>
      <c r="G18" s="22"/>
      <c r="H18" s="444" t="s">
        <v>13</v>
      </c>
      <c r="I18" s="444"/>
      <c r="J18" s="29">
        <v>0</v>
      </c>
      <c r="K18" s="29">
        <v>0</v>
      </c>
      <c r="L18" s="18"/>
      <c r="M18" s="1"/>
    </row>
    <row r="19" spans="2:13" x14ac:dyDescent="0.2">
      <c r="B19" s="19"/>
      <c r="C19" s="444" t="s">
        <v>14</v>
      </c>
      <c r="D19" s="444"/>
      <c r="E19" s="29">
        <v>38625773.82</v>
      </c>
      <c r="F19" s="29">
        <v>7851020.2800000003</v>
      </c>
      <c r="G19" s="22"/>
      <c r="H19" s="444" t="s">
        <v>15</v>
      </c>
      <c r="I19" s="444"/>
      <c r="J19" s="30">
        <v>26144869.559999999</v>
      </c>
      <c r="K19" s="29">
        <v>25352869.559999999</v>
      </c>
      <c r="L19" s="18"/>
      <c r="M19" s="1"/>
    </row>
    <row r="20" spans="2:13" x14ac:dyDescent="0.2">
      <c r="B20" s="19"/>
      <c r="C20" s="444" t="s">
        <v>16</v>
      </c>
      <c r="D20" s="444"/>
      <c r="E20" s="30">
        <v>0</v>
      </c>
      <c r="F20" s="29">
        <v>0</v>
      </c>
      <c r="G20" s="22"/>
      <c r="H20" s="444" t="s">
        <v>17</v>
      </c>
      <c r="I20" s="444"/>
      <c r="J20" s="29">
        <v>0</v>
      </c>
      <c r="K20" s="29">
        <v>0</v>
      </c>
      <c r="L20" s="18"/>
      <c r="M20" s="1"/>
    </row>
    <row r="21" spans="2:13" x14ac:dyDescent="0.2">
      <c r="B21" s="19"/>
      <c r="C21" s="444" t="s">
        <v>18</v>
      </c>
      <c r="D21" s="444"/>
      <c r="E21" s="29">
        <v>14170.28</v>
      </c>
      <c r="F21" s="29">
        <v>187299.98</v>
      </c>
      <c r="G21" s="22"/>
      <c r="H21" s="444" t="s">
        <v>19</v>
      </c>
      <c r="I21" s="444"/>
      <c r="J21" s="29">
        <v>0</v>
      </c>
      <c r="K21" s="29">
        <v>0</v>
      </c>
      <c r="L21" s="18"/>
      <c r="M21" s="1"/>
    </row>
    <row r="22" spans="2:13" x14ac:dyDescent="0.2">
      <c r="B22" s="19"/>
      <c r="C22" s="444" t="s">
        <v>20</v>
      </c>
      <c r="D22" s="444"/>
      <c r="E22" s="29">
        <v>0</v>
      </c>
      <c r="F22" s="29">
        <v>0</v>
      </c>
      <c r="G22" s="22"/>
      <c r="H22" s="444" t="s">
        <v>21</v>
      </c>
      <c r="I22" s="444"/>
      <c r="J22" s="29">
        <v>0</v>
      </c>
      <c r="K22" s="29">
        <v>0</v>
      </c>
      <c r="L22" s="18"/>
      <c r="M22" s="1"/>
    </row>
    <row r="23" spans="2:13" x14ac:dyDescent="0.2">
      <c r="B23" s="19"/>
      <c r="C23" s="444" t="s">
        <v>22</v>
      </c>
      <c r="D23" s="444"/>
      <c r="E23" s="29">
        <v>0</v>
      </c>
      <c r="F23" s="29">
        <v>0</v>
      </c>
      <c r="G23" s="22"/>
      <c r="H23" s="444" t="s">
        <v>23</v>
      </c>
      <c r="I23" s="444"/>
      <c r="J23" s="29">
        <v>0</v>
      </c>
      <c r="K23" s="29">
        <v>0</v>
      </c>
      <c r="L23" s="18"/>
      <c r="M23" s="1"/>
    </row>
    <row r="24" spans="2:13" x14ac:dyDescent="0.2">
      <c r="B24" s="19"/>
      <c r="C24" s="31"/>
      <c r="D24" s="32"/>
      <c r="E24" s="33"/>
      <c r="F24" s="34"/>
      <c r="G24" s="22"/>
      <c r="H24" s="444" t="s">
        <v>24</v>
      </c>
      <c r="I24" s="444"/>
      <c r="J24" s="29">
        <v>0</v>
      </c>
      <c r="K24" s="29">
        <v>0</v>
      </c>
      <c r="L24" s="18"/>
      <c r="M24" s="1"/>
    </row>
    <row r="25" spans="2:13" x14ac:dyDescent="0.2">
      <c r="B25" s="35"/>
      <c r="C25" s="443" t="s">
        <v>25</v>
      </c>
      <c r="D25" s="443"/>
      <c r="E25" s="36">
        <f>SUM(E17:E24)</f>
        <v>734348872.50999999</v>
      </c>
      <c r="F25" s="36">
        <f>SUM(F17:F24)</f>
        <v>473417869.61000001</v>
      </c>
      <c r="G25" s="37"/>
      <c r="H25" s="24"/>
      <c r="I25" s="23"/>
      <c r="J25" s="38"/>
      <c r="K25" s="38"/>
      <c r="L25" s="18"/>
      <c r="M25" s="1"/>
    </row>
    <row r="26" spans="2:13" x14ac:dyDescent="0.2">
      <c r="B26" s="35"/>
      <c r="C26" s="24"/>
      <c r="D26" s="39"/>
      <c r="E26" s="38"/>
      <c r="F26" s="38"/>
      <c r="G26" s="37"/>
      <c r="H26" s="443" t="s">
        <v>26</v>
      </c>
      <c r="I26" s="443"/>
      <c r="J26" s="36">
        <f>SUM(J17:J25)</f>
        <v>209730576.39000002</v>
      </c>
      <c r="K26" s="36">
        <f>SUM(K17:K25)</f>
        <v>214833107.47</v>
      </c>
      <c r="L26" s="18"/>
      <c r="M26" s="1"/>
    </row>
    <row r="27" spans="2:13" x14ac:dyDescent="0.2">
      <c r="B27" s="19"/>
      <c r="C27" s="31"/>
      <c r="D27" s="31"/>
      <c r="E27" s="34"/>
      <c r="F27" s="34"/>
      <c r="G27" s="22"/>
      <c r="H27" s="40"/>
      <c r="I27" s="32"/>
      <c r="J27" s="34"/>
      <c r="K27" s="34"/>
      <c r="L27" s="18"/>
      <c r="M27" s="1"/>
    </row>
    <row r="28" spans="2:13" x14ac:dyDescent="0.2">
      <c r="B28" s="19"/>
      <c r="C28" s="443" t="s">
        <v>27</v>
      </c>
      <c r="D28" s="443"/>
      <c r="E28" s="41"/>
      <c r="F28" s="41"/>
      <c r="G28" s="22"/>
      <c r="H28" s="443" t="s">
        <v>28</v>
      </c>
      <c r="I28" s="443"/>
      <c r="J28" s="41"/>
      <c r="K28" s="41"/>
      <c r="L28" s="18"/>
      <c r="M28" s="1"/>
    </row>
    <row r="29" spans="2:13" x14ac:dyDescent="0.2">
      <c r="B29" s="19"/>
      <c r="C29" s="31"/>
      <c r="D29" s="31"/>
      <c r="E29" s="34"/>
      <c r="F29" s="34"/>
      <c r="G29" s="22"/>
      <c r="H29" s="31"/>
      <c r="I29" s="32"/>
      <c r="J29" s="34"/>
      <c r="K29" s="34"/>
      <c r="L29" s="18"/>
      <c r="M29" s="1"/>
    </row>
    <row r="30" spans="2:13" x14ac:dyDescent="0.2">
      <c r="B30" s="19"/>
      <c r="C30" s="444" t="s">
        <v>29</v>
      </c>
      <c r="D30" s="444"/>
      <c r="E30" s="29">
        <v>0</v>
      </c>
      <c r="F30" s="29">
        <v>0</v>
      </c>
      <c r="G30" s="22"/>
      <c r="H30" s="444" t="s">
        <v>30</v>
      </c>
      <c r="I30" s="444"/>
      <c r="J30" s="29">
        <v>0</v>
      </c>
      <c r="K30" s="29">
        <v>0</v>
      </c>
      <c r="L30" s="18"/>
      <c r="M30" s="1"/>
    </row>
    <row r="31" spans="2:13" x14ac:dyDescent="0.2">
      <c r="B31" s="19"/>
      <c r="C31" s="444" t="s">
        <v>31</v>
      </c>
      <c r="D31" s="444"/>
      <c r="E31" s="29">
        <v>0</v>
      </c>
      <c r="F31" s="29">
        <v>0</v>
      </c>
      <c r="G31" s="22"/>
      <c r="H31" s="444" t="s">
        <v>32</v>
      </c>
      <c r="I31" s="444"/>
      <c r="J31" s="29">
        <v>0</v>
      </c>
      <c r="K31" s="29">
        <v>0</v>
      </c>
      <c r="L31" s="18"/>
      <c r="M31" s="1"/>
    </row>
    <row r="32" spans="2:13" x14ac:dyDescent="0.2">
      <c r="B32" s="19"/>
      <c r="C32" s="444" t="s">
        <v>33</v>
      </c>
      <c r="D32" s="444"/>
      <c r="E32" s="29">
        <v>5864315237.9799995</v>
      </c>
      <c r="F32" s="29">
        <v>6431632831.1300001</v>
      </c>
      <c r="G32" s="22"/>
      <c r="H32" s="444" t="s">
        <v>34</v>
      </c>
      <c r="I32" s="444"/>
      <c r="J32" s="29">
        <v>82674029.450000003</v>
      </c>
      <c r="K32" s="29">
        <v>109412899.01000001</v>
      </c>
      <c r="L32" s="18"/>
      <c r="M32" s="1"/>
    </row>
    <row r="33" spans="2:13" x14ac:dyDescent="0.2">
      <c r="B33" s="19"/>
      <c r="C33" s="444" t="s">
        <v>35</v>
      </c>
      <c r="D33" s="444"/>
      <c r="E33" s="29">
        <v>160992429.47</v>
      </c>
      <c r="F33" s="29">
        <v>128984622.58000001</v>
      </c>
      <c r="G33" s="22"/>
      <c r="H33" s="444" t="s">
        <v>36</v>
      </c>
      <c r="I33" s="444"/>
      <c r="J33" s="29">
        <v>0</v>
      </c>
      <c r="K33" s="29">
        <v>0</v>
      </c>
      <c r="L33" s="18"/>
      <c r="M33" s="1"/>
    </row>
    <row r="34" spans="2:13" x14ac:dyDescent="0.2">
      <c r="B34" s="19"/>
      <c r="C34" s="444" t="s">
        <v>37</v>
      </c>
      <c r="D34" s="444"/>
      <c r="E34" s="29">
        <v>5568000</v>
      </c>
      <c r="F34" s="29">
        <v>2320000</v>
      </c>
      <c r="G34" s="22"/>
      <c r="H34" s="444" t="s">
        <v>38</v>
      </c>
      <c r="I34" s="444"/>
      <c r="J34" s="29">
        <v>0</v>
      </c>
      <c r="K34" s="29">
        <v>0</v>
      </c>
      <c r="L34" s="18"/>
      <c r="M34" s="1"/>
    </row>
    <row r="35" spans="2:13" x14ac:dyDescent="0.2">
      <c r="B35" s="19"/>
      <c r="C35" s="444" t="s">
        <v>39</v>
      </c>
      <c r="D35" s="444"/>
      <c r="E35" s="29">
        <v>-312849587.92000002</v>
      </c>
      <c r="F35" s="29">
        <v>-270346784.26999998</v>
      </c>
      <c r="G35" s="22"/>
      <c r="H35" s="444" t="s">
        <v>40</v>
      </c>
      <c r="I35" s="444"/>
      <c r="J35" s="29">
        <v>27655458</v>
      </c>
      <c r="K35" s="29">
        <v>12930855</v>
      </c>
      <c r="L35" s="18"/>
      <c r="M35" s="1"/>
    </row>
    <row r="36" spans="2:13" x14ac:dyDescent="0.2">
      <c r="B36" s="19"/>
      <c r="C36" s="444" t="s">
        <v>41</v>
      </c>
      <c r="D36" s="444"/>
      <c r="E36" s="29">
        <v>0</v>
      </c>
      <c r="F36" s="29">
        <v>0</v>
      </c>
      <c r="G36" s="22"/>
      <c r="H36" s="31"/>
      <c r="I36" s="42"/>
      <c r="J36" s="34"/>
      <c r="K36" s="34"/>
      <c r="L36" s="18"/>
      <c r="M36" s="1"/>
    </row>
    <row r="37" spans="2:13" x14ac:dyDescent="0.2">
      <c r="B37" s="19"/>
      <c r="C37" s="444" t="s">
        <v>42</v>
      </c>
      <c r="D37" s="444"/>
      <c r="E37" s="29">
        <v>0</v>
      </c>
      <c r="F37" s="29">
        <v>0</v>
      </c>
      <c r="G37" s="22"/>
      <c r="H37" s="443" t="s">
        <v>43</v>
      </c>
      <c r="I37" s="443"/>
      <c r="J37" s="36">
        <f>SUM(J30:J36)</f>
        <v>110329487.45</v>
      </c>
      <c r="K37" s="36">
        <f>SUM(K30:K36)</f>
        <v>122343754.01000001</v>
      </c>
      <c r="L37" s="18"/>
      <c r="M37" s="1"/>
    </row>
    <row r="38" spans="2:13" x14ac:dyDescent="0.2">
      <c r="B38" s="19"/>
      <c r="C38" s="444" t="s">
        <v>44</v>
      </c>
      <c r="D38" s="444"/>
      <c r="E38" s="29">
        <v>0</v>
      </c>
      <c r="F38" s="29">
        <v>0</v>
      </c>
      <c r="G38" s="22"/>
      <c r="H38" s="24"/>
      <c r="I38" s="39"/>
      <c r="J38" s="38"/>
      <c r="K38" s="38"/>
      <c r="L38" s="18"/>
      <c r="M38" s="1"/>
    </row>
    <row r="39" spans="2:13" x14ac:dyDescent="0.2">
      <c r="B39" s="19"/>
      <c r="C39" s="31"/>
      <c r="D39" s="32"/>
      <c r="E39" s="34"/>
      <c r="F39" s="34"/>
      <c r="G39" s="22"/>
      <c r="H39" s="443" t="s">
        <v>45</v>
      </c>
      <c r="I39" s="443"/>
      <c r="J39" s="36">
        <f>+J37+J26</f>
        <v>320060063.84000003</v>
      </c>
      <c r="K39" s="36">
        <f>K26+K37</f>
        <v>337176861.48000002</v>
      </c>
      <c r="L39" s="18"/>
      <c r="M39" s="1"/>
    </row>
    <row r="40" spans="2:13" x14ac:dyDescent="0.2">
      <c r="B40" s="35"/>
      <c r="C40" s="443" t="s">
        <v>46</v>
      </c>
      <c r="D40" s="443"/>
      <c r="E40" s="36">
        <f>SUM(E30:E39)</f>
        <v>5718026079.5299997</v>
      </c>
      <c r="F40" s="36">
        <f>SUM(F30:F39)</f>
        <v>6292590669.4400005</v>
      </c>
      <c r="G40" s="37"/>
      <c r="H40" s="24"/>
      <c r="I40" s="43"/>
      <c r="J40" s="38"/>
      <c r="K40" s="38"/>
      <c r="L40" s="18"/>
      <c r="M40" s="1"/>
    </row>
    <row r="41" spans="2:13" x14ac:dyDescent="0.2">
      <c r="B41" s="19"/>
      <c r="C41" s="31"/>
      <c r="D41" s="24"/>
      <c r="E41" s="34"/>
      <c r="F41" s="34"/>
      <c r="G41" s="22"/>
      <c r="H41" s="442" t="s">
        <v>47</v>
      </c>
      <c r="I41" s="442"/>
      <c r="J41" s="34"/>
      <c r="K41" s="34"/>
      <c r="L41" s="18"/>
      <c r="M41" s="1"/>
    </row>
    <row r="42" spans="2:13" x14ac:dyDescent="0.2">
      <c r="B42" s="19"/>
      <c r="C42" s="443" t="s">
        <v>48</v>
      </c>
      <c r="D42" s="443"/>
      <c r="E42" s="36">
        <f>+E40+E25</f>
        <v>6452374952.04</v>
      </c>
      <c r="F42" s="36">
        <f>F25+F40</f>
        <v>6766008539.0500002</v>
      </c>
      <c r="G42" s="22"/>
      <c r="H42" s="24"/>
      <c r="I42" s="44"/>
      <c r="J42" s="34"/>
      <c r="K42" s="34"/>
      <c r="L42" s="18"/>
      <c r="M42" s="1"/>
    </row>
    <row r="43" spans="2:13" x14ac:dyDescent="0.2">
      <c r="B43" s="19"/>
      <c r="C43" s="31"/>
      <c r="D43" s="31"/>
      <c r="E43" s="34"/>
      <c r="F43" s="34"/>
      <c r="G43" s="22"/>
      <c r="H43" s="443" t="s">
        <v>49</v>
      </c>
      <c r="I43" s="443"/>
      <c r="J43" s="36">
        <f>SUM(J45:J47)</f>
        <v>0</v>
      </c>
      <c r="K43" s="36">
        <f>SUM(K45:K47)</f>
        <v>0</v>
      </c>
      <c r="L43" s="18"/>
      <c r="M43" s="1"/>
    </row>
    <row r="44" spans="2:13" x14ac:dyDescent="0.2">
      <c r="B44" s="19"/>
      <c r="C44" s="31"/>
      <c r="D44" s="31"/>
      <c r="E44" s="34"/>
      <c r="F44" s="34"/>
      <c r="G44" s="22"/>
      <c r="H44" s="31"/>
      <c r="I44" s="21"/>
      <c r="J44" s="34"/>
      <c r="K44" s="34"/>
      <c r="L44" s="18"/>
      <c r="M44" s="1"/>
    </row>
    <row r="45" spans="2:13" x14ac:dyDescent="0.2">
      <c r="B45" s="19"/>
      <c r="C45" s="31"/>
      <c r="D45" s="31"/>
      <c r="E45" s="34"/>
      <c r="F45" s="34"/>
      <c r="G45" s="22"/>
      <c r="H45" s="444" t="s">
        <v>50</v>
      </c>
      <c r="I45" s="444"/>
      <c r="J45" s="29">
        <v>0</v>
      </c>
      <c r="K45" s="29">
        <v>0</v>
      </c>
      <c r="L45" s="18"/>
      <c r="M45" s="1"/>
    </row>
    <row r="46" spans="2:13" x14ac:dyDescent="0.2">
      <c r="B46" s="19"/>
      <c r="C46" s="31"/>
      <c r="D46" s="45"/>
      <c r="E46" s="46"/>
      <c r="F46" s="34"/>
      <c r="G46" s="22"/>
      <c r="H46" s="444" t="s">
        <v>51</v>
      </c>
      <c r="I46" s="444"/>
      <c r="J46" s="29">
        <v>0</v>
      </c>
      <c r="K46" s="29">
        <v>0</v>
      </c>
      <c r="L46" s="18"/>
      <c r="M46" s="1"/>
    </row>
    <row r="47" spans="2:13" x14ac:dyDescent="0.2">
      <c r="B47" s="19"/>
      <c r="C47" s="31"/>
      <c r="D47" s="45"/>
      <c r="E47" s="47"/>
      <c r="F47" s="34"/>
      <c r="G47" s="22"/>
      <c r="H47" s="444" t="s">
        <v>52</v>
      </c>
      <c r="I47" s="444"/>
      <c r="J47" s="29">
        <v>0</v>
      </c>
      <c r="K47" s="29">
        <v>0</v>
      </c>
      <c r="L47" s="18"/>
      <c r="M47" s="1"/>
    </row>
    <row r="48" spans="2:13" x14ac:dyDescent="0.2">
      <c r="B48" s="19"/>
      <c r="C48" s="31"/>
      <c r="D48" s="45"/>
      <c r="E48" s="47"/>
      <c r="F48" s="34"/>
      <c r="G48" s="22"/>
      <c r="H48" s="31"/>
      <c r="I48" s="21"/>
      <c r="J48" s="34"/>
      <c r="K48" s="34"/>
      <c r="L48" s="18"/>
      <c r="M48" s="1"/>
    </row>
    <row r="49" spans="2:13" x14ac:dyDescent="0.2">
      <c r="B49" s="19"/>
      <c r="C49" s="31"/>
      <c r="D49" s="45"/>
      <c r="E49" s="47"/>
      <c r="F49" s="34"/>
      <c r="G49" s="22"/>
      <c r="H49" s="443" t="s">
        <v>53</v>
      </c>
      <c r="I49" s="443"/>
      <c r="J49" s="36">
        <f>SUM(J51:J55)</f>
        <v>6132314888.2000008</v>
      </c>
      <c r="K49" s="36">
        <f>SUM(K51:K55)</f>
        <v>6428831677.5700006</v>
      </c>
      <c r="L49" s="18"/>
      <c r="M49" s="1"/>
    </row>
    <row r="50" spans="2:13" x14ac:dyDescent="0.2">
      <c r="B50" s="19"/>
      <c r="C50" s="31"/>
      <c r="D50" s="45"/>
      <c r="E50" s="47"/>
      <c r="F50" s="34"/>
      <c r="G50" s="22"/>
      <c r="H50" s="24"/>
      <c r="I50" s="21"/>
      <c r="J50" s="48"/>
      <c r="K50" s="48"/>
      <c r="L50" s="18"/>
      <c r="M50" s="1"/>
    </row>
    <row r="51" spans="2:13" x14ac:dyDescent="0.2">
      <c r="B51" s="19"/>
      <c r="C51" s="31"/>
      <c r="D51" s="45"/>
      <c r="E51" s="47"/>
      <c r="F51" s="34"/>
      <c r="G51" s="22"/>
      <c r="H51" s="444" t="s">
        <v>54</v>
      </c>
      <c r="I51" s="444"/>
      <c r="J51" s="49">
        <v>512013004.30000001</v>
      </c>
      <c r="K51" s="29">
        <v>384608387.38</v>
      </c>
      <c r="L51" s="18"/>
      <c r="M51" s="1"/>
    </row>
    <row r="52" spans="2:13" x14ac:dyDescent="0.2">
      <c r="B52" s="19"/>
      <c r="C52" s="31"/>
      <c r="D52" s="45"/>
      <c r="E52" s="47"/>
      <c r="F52" s="34"/>
      <c r="G52" s="22"/>
      <c r="H52" s="444" t="s">
        <v>55</v>
      </c>
      <c r="I52" s="444"/>
      <c r="J52" s="29">
        <v>5648606897.3800001</v>
      </c>
      <c r="K52" s="29">
        <v>6056711146.4300003</v>
      </c>
      <c r="L52" s="18"/>
      <c r="M52" s="1"/>
    </row>
    <row r="53" spans="2:13" x14ac:dyDescent="0.2">
      <c r="B53" s="19"/>
      <c r="C53" s="31"/>
      <c r="D53" s="45"/>
      <c r="E53" s="47"/>
      <c r="F53" s="34"/>
      <c r="G53" s="22"/>
      <c r="H53" s="444" t="s">
        <v>56</v>
      </c>
      <c r="I53" s="444"/>
      <c r="J53" s="29">
        <v>0</v>
      </c>
      <c r="K53" s="29">
        <v>0</v>
      </c>
      <c r="L53" s="18"/>
      <c r="M53" s="1"/>
    </row>
    <row r="54" spans="2:13" x14ac:dyDescent="0.2">
      <c r="B54" s="19"/>
      <c r="C54" s="31"/>
      <c r="D54" s="31"/>
      <c r="E54" s="34"/>
      <c r="F54" s="34"/>
      <c r="G54" s="22"/>
      <c r="H54" s="444" t="s">
        <v>57</v>
      </c>
      <c r="I54" s="444"/>
      <c r="J54" s="29">
        <v>0</v>
      </c>
      <c r="K54" s="29">
        <v>0</v>
      </c>
      <c r="L54" s="18"/>
      <c r="M54" s="1"/>
    </row>
    <row r="55" spans="2:13" x14ac:dyDescent="0.2">
      <c r="B55" s="19"/>
      <c r="C55" s="31"/>
      <c r="D55" s="31"/>
      <c r="E55" s="34"/>
      <c r="F55" s="34"/>
      <c r="G55" s="22"/>
      <c r="H55" s="444" t="s">
        <v>58</v>
      </c>
      <c r="I55" s="444"/>
      <c r="J55" s="29">
        <v>-28305013.48</v>
      </c>
      <c r="K55" s="29">
        <v>-12487856.24</v>
      </c>
      <c r="L55" s="18"/>
      <c r="M55" s="1"/>
    </row>
    <row r="56" spans="2:13" x14ac:dyDescent="0.2">
      <c r="B56" s="19"/>
      <c r="C56" s="31"/>
      <c r="D56" s="31"/>
      <c r="E56" s="34"/>
      <c r="F56" s="34"/>
      <c r="G56" s="22"/>
      <c r="H56" s="31"/>
      <c r="I56" s="21"/>
      <c r="J56" s="34"/>
      <c r="K56" s="34"/>
      <c r="L56" s="18"/>
      <c r="M56" s="1"/>
    </row>
    <row r="57" spans="2:13" x14ac:dyDescent="0.2">
      <c r="B57" s="19"/>
      <c r="C57" s="31"/>
      <c r="D57" s="31"/>
      <c r="E57" s="34"/>
      <c r="F57" s="34"/>
      <c r="G57" s="22"/>
      <c r="H57" s="443" t="s">
        <v>59</v>
      </c>
      <c r="I57" s="443"/>
      <c r="J57" s="36">
        <f>SUM(J59:J60)</f>
        <v>0</v>
      </c>
      <c r="K57" s="36">
        <f>SUM(K59:K60)</f>
        <v>0</v>
      </c>
      <c r="L57" s="18"/>
      <c r="M57" s="1"/>
    </row>
    <row r="58" spans="2:13" x14ac:dyDescent="0.2">
      <c r="B58" s="19"/>
      <c r="C58" s="31"/>
      <c r="D58" s="31"/>
      <c r="E58" s="34"/>
      <c r="F58" s="34"/>
      <c r="G58" s="22"/>
      <c r="H58" s="31"/>
      <c r="I58" s="21"/>
      <c r="J58" s="34"/>
      <c r="K58" s="34"/>
      <c r="L58" s="18"/>
      <c r="M58" s="1"/>
    </row>
    <row r="59" spans="2:13" x14ac:dyDescent="0.2">
      <c r="B59" s="19"/>
      <c r="C59" s="31"/>
      <c r="D59" s="31"/>
      <c r="E59" s="50"/>
      <c r="F59" s="50"/>
      <c r="G59" s="22"/>
      <c r="H59" s="444" t="s">
        <v>60</v>
      </c>
      <c r="I59" s="444"/>
      <c r="J59" s="29">
        <v>0</v>
      </c>
      <c r="K59" s="29">
        <v>0</v>
      </c>
      <c r="L59" s="18"/>
      <c r="M59" s="1"/>
    </row>
    <row r="60" spans="2:13" x14ac:dyDescent="0.2">
      <c r="B60" s="19"/>
      <c r="C60" s="31"/>
      <c r="D60" s="31"/>
      <c r="E60" s="50"/>
      <c r="F60" s="50"/>
      <c r="G60" s="22"/>
      <c r="H60" s="444" t="s">
        <v>61</v>
      </c>
      <c r="I60" s="444"/>
      <c r="J60" s="29">
        <v>0</v>
      </c>
      <c r="K60" s="29">
        <v>0</v>
      </c>
      <c r="L60" s="18"/>
      <c r="M60" s="1"/>
    </row>
    <row r="61" spans="2:13" x14ac:dyDescent="0.2">
      <c r="B61" s="19"/>
      <c r="C61" s="31"/>
      <c r="D61" s="31"/>
      <c r="E61" s="50"/>
      <c r="F61" s="50"/>
      <c r="G61" s="22"/>
      <c r="H61" s="31"/>
      <c r="I61" s="51"/>
      <c r="J61" s="34"/>
      <c r="K61" s="34"/>
      <c r="L61" s="18"/>
      <c r="M61" s="1"/>
    </row>
    <row r="62" spans="2:13" x14ac:dyDescent="0.2">
      <c r="B62" s="19"/>
      <c r="C62" s="31"/>
      <c r="D62" s="31"/>
      <c r="E62" s="50"/>
      <c r="F62" s="50"/>
      <c r="G62" s="22"/>
      <c r="H62" s="443" t="s">
        <v>62</v>
      </c>
      <c r="I62" s="443"/>
      <c r="J62" s="36">
        <f>J43+J49+J57</f>
        <v>6132314888.2000008</v>
      </c>
      <c r="K62" s="36">
        <f>K43+K49+K57</f>
        <v>6428831677.5700006</v>
      </c>
      <c r="L62" s="18"/>
      <c r="M62" s="1"/>
    </row>
    <row r="63" spans="2:13" x14ac:dyDescent="0.2">
      <c r="B63" s="19"/>
      <c r="C63" s="31"/>
      <c r="D63" s="31"/>
      <c r="E63" s="50"/>
      <c r="F63" s="50"/>
      <c r="G63" s="22"/>
      <c r="H63" s="31"/>
      <c r="I63" s="21"/>
      <c r="J63" s="34"/>
      <c r="K63" s="34"/>
      <c r="L63" s="18"/>
      <c r="M63" s="1"/>
    </row>
    <row r="64" spans="2:13" x14ac:dyDescent="0.2">
      <c r="B64" s="19"/>
      <c r="C64" s="31"/>
      <c r="D64" s="31"/>
      <c r="E64" s="50"/>
      <c r="F64" s="50"/>
      <c r="G64" s="22"/>
      <c r="H64" s="443" t="s">
        <v>63</v>
      </c>
      <c r="I64" s="443"/>
      <c r="J64" s="36">
        <f>J62+J39</f>
        <v>6452374952.0400009</v>
      </c>
      <c r="K64" s="36">
        <f>K62+K39</f>
        <v>6766008539.0500011</v>
      </c>
      <c r="L64" s="18"/>
      <c r="M64" s="1"/>
    </row>
    <row r="65" spans="2:13" x14ac:dyDescent="0.2">
      <c r="B65" s="52"/>
      <c r="C65" s="53"/>
      <c r="D65" s="53"/>
      <c r="E65" s="53"/>
      <c r="F65" s="53"/>
      <c r="G65" s="54"/>
      <c r="H65" s="53"/>
      <c r="I65" s="53"/>
      <c r="J65" s="55"/>
      <c r="K65" s="55"/>
      <c r="L65" s="56"/>
      <c r="M65" s="1"/>
    </row>
    <row r="66" spans="2:13" x14ac:dyDescent="0.2">
      <c r="B66" s="6"/>
      <c r="C66" s="21"/>
      <c r="D66" s="57"/>
      <c r="E66" s="58"/>
      <c r="F66" s="58"/>
      <c r="G66" s="22"/>
      <c r="H66" s="59"/>
      <c r="I66" s="57"/>
      <c r="J66" s="58"/>
      <c r="K66" s="58"/>
      <c r="L66" s="1"/>
      <c r="M66" s="1"/>
    </row>
    <row r="67" spans="2:13" x14ac:dyDescent="0.2">
      <c r="B67" s="1"/>
      <c r="C67" s="447" t="s">
        <v>64</v>
      </c>
      <c r="D67" s="447"/>
      <c r="E67" s="447"/>
      <c r="F67" s="447"/>
      <c r="G67" s="447"/>
      <c r="H67" s="447"/>
      <c r="I67" s="447"/>
      <c r="J67" s="447"/>
      <c r="K67" s="447"/>
      <c r="L67" s="1"/>
      <c r="M67" s="1"/>
    </row>
    <row r="68" spans="2:13" x14ac:dyDescent="0.2">
      <c r="B68" s="1"/>
      <c r="C68" s="21"/>
      <c r="D68" s="57"/>
      <c r="E68" s="58"/>
      <c r="F68" s="58"/>
      <c r="G68" s="1"/>
      <c r="H68" s="59"/>
      <c r="I68" s="60"/>
      <c r="J68" s="58"/>
      <c r="K68" s="58"/>
      <c r="L68" s="1"/>
      <c r="M68" s="1"/>
    </row>
    <row r="69" spans="2:13" x14ac:dyDescent="0.2">
      <c r="B69" s="1"/>
      <c r="C69" s="21"/>
      <c r="D69" s="57" t="s">
        <v>65</v>
      </c>
      <c r="E69" s="58"/>
      <c r="F69" s="58"/>
      <c r="G69" s="1" t="s">
        <v>66</v>
      </c>
      <c r="H69" s="59"/>
      <c r="I69" s="60"/>
      <c r="J69" s="59"/>
      <c r="K69" s="60"/>
      <c r="L69" s="1"/>
      <c r="M69" s="1"/>
    </row>
    <row r="70" spans="2:13" x14ac:dyDescent="0.2">
      <c r="B70" s="1"/>
      <c r="C70" s="61"/>
      <c r="D70" s="448" t="s">
        <v>67</v>
      </c>
      <c r="E70" s="448"/>
      <c r="F70" s="58"/>
      <c r="G70" s="58"/>
      <c r="H70" s="449" t="s">
        <v>68</v>
      </c>
      <c r="I70" s="449"/>
      <c r="J70" s="450" t="s">
        <v>69</v>
      </c>
      <c r="K70" s="450"/>
      <c r="L70" s="1"/>
      <c r="M70" s="1"/>
    </row>
    <row r="71" spans="2:13" x14ac:dyDescent="0.2">
      <c r="B71" s="1"/>
      <c r="C71" s="62"/>
      <c r="D71" s="445" t="s">
        <v>70</v>
      </c>
      <c r="E71" s="445"/>
      <c r="F71" s="63"/>
      <c r="G71" s="63"/>
      <c r="H71" s="446" t="s">
        <v>71</v>
      </c>
      <c r="I71" s="446"/>
      <c r="J71" s="445" t="s">
        <v>72</v>
      </c>
      <c r="K71" s="445"/>
      <c r="L71" s="1"/>
      <c r="M71" s="1"/>
    </row>
    <row r="72" spans="2:13" s="6" customFormat="1" x14ac:dyDescent="0.2"/>
  </sheetData>
  <mergeCells count="74">
    <mergeCell ref="D71:E71"/>
    <mergeCell ref="H71:I71"/>
    <mergeCell ref="J71:K71"/>
    <mergeCell ref="H62:I62"/>
    <mergeCell ref="H64:I64"/>
    <mergeCell ref="C67:K67"/>
    <mergeCell ref="D70:E70"/>
    <mergeCell ref="H70:I70"/>
    <mergeCell ref="J70:K70"/>
    <mergeCell ref="H60:I60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43:I4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C31:D31"/>
    <mergeCell ref="H31:I31"/>
    <mergeCell ref="C32:D32"/>
    <mergeCell ref="H32:I32"/>
    <mergeCell ref="C33:D33"/>
    <mergeCell ref="H33:I33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B9:B10"/>
    <mergeCell ref="C9:D10"/>
    <mergeCell ref="G9:G10"/>
    <mergeCell ref="H9:I10"/>
    <mergeCell ref="D2:J2"/>
    <mergeCell ref="D3:J3"/>
    <mergeCell ref="D4:J4"/>
    <mergeCell ref="D5:J5"/>
    <mergeCell ref="D6:J6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541"/>
  <sheetViews>
    <sheetView workbookViewId="0">
      <selection sqref="A1:XFD1048576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59.42578125" customWidth="1"/>
    <col min="4" max="5" width="16" customWidth="1"/>
    <col min="6" max="7" width="15.85546875" customWidth="1"/>
    <col min="8" max="9" width="15.5703125" customWidth="1"/>
    <col min="10" max="10" width="2.7109375" customWidth="1"/>
    <col min="11" max="11" width="11.42578125" hidden="1" customWidth="1"/>
  </cols>
  <sheetData>
    <row r="1" spans="2:9" ht="21" customHeight="1" x14ac:dyDescent="0.25"/>
    <row r="2" spans="2:9" ht="21" customHeight="1" x14ac:dyDescent="0.25"/>
    <row r="3" spans="2:9" ht="21" customHeight="1" x14ac:dyDescent="0.25"/>
    <row r="4" spans="2:9" x14ac:dyDescent="0.25">
      <c r="B4" s="545" t="s">
        <v>0</v>
      </c>
      <c r="C4" s="545"/>
      <c r="D4" s="545"/>
      <c r="E4" s="545"/>
      <c r="F4" s="545"/>
      <c r="G4" s="545"/>
      <c r="H4" s="545"/>
      <c r="I4" s="545"/>
    </row>
    <row r="5" spans="2:9" x14ac:dyDescent="0.25">
      <c r="B5" s="545" t="s">
        <v>270</v>
      </c>
      <c r="C5" s="545"/>
      <c r="D5" s="545"/>
      <c r="E5" s="545"/>
      <c r="F5" s="545"/>
      <c r="G5" s="545"/>
      <c r="H5" s="545"/>
      <c r="I5" s="545"/>
    </row>
    <row r="6" spans="2:9" x14ac:dyDescent="0.25">
      <c r="B6" s="545" t="s">
        <v>271</v>
      </c>
      <c r="C6" s="545"/>
      <c r="D6" s="545"/>
      <c r="E6" s="545"/>
      <c r="F6" s="545"/>
      <c r="G6" s="545"/>
      <c r="H6" s="545"/>
      <c r="I6" s="545"/>
    </row>
    <row r="7" spans="2:9" x14ac:dyDescent="0.25">
      <c r="B7" s="545" t="s">
        <v>91</v>
      </c>
      <c r="C7" s="545"/>
      <c r="D7" s="545"/>
      <c r="E7" s="545"/>
      <c r="F7" s="545"/>
      <c r="G7" s="545"/>
      <c r="H7" s="545"/>
      <c r="I7" s="545"/>
    </row>
    <row r="8" spans="2:9" x14ac:dyDescent="0.25">
      <c r="B8" s="545" t="s">
        <v>233</v>
      </c>
      <c r="C8" s="545"/>
      <c r="D8" s="545"/>
      <c r="E8" s="545"/>
      <c r="F8" s="545"/>
      <c r="G8" s="545"/>
      <c r="H8" s="545"/>
      <c r="I8" s="545"/>
    </row>
    <row r="9" spans="2:9" ht="29.25" customHeight="1" x14ac:dyDescent="0.25">
      <c r="B9" s="332"/>
      <c r="C9" s="332"/>
      <c r="D9" s="332"/>
      <c r="E9" s="332"/>
      <c r="F9" s="332"/>
      <c r="G9" s="332"/>
      <c r="H9" s="332"/>
      <c r="I9" s="332"/>
    </row>
    <row r="10" spans="2:9" x14ac:dyDescent="0.25">
      <c r="B10" s="504" t="s">
        <v>75</v>
      </c>
      <c r="C10" s="542"/>
      <c r="D10" s="510" t="s">
        <v>272</v>
      </c>
      <c r="E10" s="511"/>
      <c r="F10" s="511"/>
      <c r="G10" s="511"/>
      <c r="H10" s="512"/>
      <c r="I10" s="513" t="s">
        <v>273</v>
      </c>
    </row>
    <row r="11" spans="2:9" ht="24.75" x14ac:dyDescent="0.25">
      <c r="B11" s="506"/>
      <c r="C11" s="543"/>
      <c r="D11" s="277" t="s">
        <v>274</v>
      </c>
      <c r="E11" s="278" t="s">
        <v>275</v>
      </c>
      <c r="F11" s="277" t="s">
        <v>239</v>
      </c>
      <c r="G11" s="277" t="s">
        <v>240</v>
      </c>
      <c r="H11" s="277" t="s">
        <v>276</v>
      </c>
      <c r="I11" s="513"/>
    </row>
    <row r="12" spans="2:9" x14ac:dyDescent="0.25">
      <c r="B12" s="508"/>
      <c r="C12" s="544"/>
      <c r="D12" s="279">
        <v>1</v>
      </c>
      <c r="E12" s="279">
        <v>2</v>
      </c>
      <c r="F12" s="279" t="s">
        <v>277</v>
      </c>
      <c r="G12" s="279">
        <v>4</v>
      </c>
      <c r="H12" s="279">
        <v>5</v>
      </c>
      <c r="I12" s="279" t="s">
        <v>278</v>
      </c>
    </row>
    <row r="13" spans="2:9" x14ac:dyDescent="0.25">
      <c r="B13" s="546" t="s">
        <v>216</v>
      </c>
      <c r="C13" s="547"/>
      <c r="D13" s="334">
        <f t="shared" ref="D13:I13" si="0">SUM(D14:D20)</f>
        <v>614022104</v>
      </c>
      <c r="E13" s="334">
        <f t="shared" si="0"/>
        <v>14050800.59</v>
      </c>
      <c r="F13" s="334">
        <f t="shared" si="0"/>
        <v>628072904.59000003</v>
      </c>
      <c r="G13" s="334">
        <f t="shared" si="0"/>
        <v>403058393.37</v>
      </c>
      <c r="H13" s="334">
        <f t="shared" si="0"/>
        <v>399083420.40999997</v>
      </c>
      <c r="I13" s="334">
        <f t="shared" si="0"/>
        <v>225014511.22</v>
      </c>
    </row>
    <row r="14" spans="2:9" x14ac:dyDescent="0.25">
      <c r="B14" s="344"/>
      <c r="C14" s="345" t="s">
        <v>279</v>
      </c>
      <c r="D14" s="335">
        <v>376709557</v>
      </c>
      <c r="E14" s="335">
        <v>-2366197.38</v>
      </c>
      <c r="F14" s="336">
        <f>D14+E14</f>
        <v>374343359.62</v>
      </c>
      <c r="G14" s="335">
        <v>264204865.06999999</v>
      </c>
      <c r="H14" s="335">
        <v>264204102.06999999</v>
      </c>
      <c r="I14" s="336">
        <f t="shared" ref="I14:I64" si="1">+F14-G14</f>
        <v>110138494.55000001</v>
      </c>
    </row>
    <row r="15" spans="2:9" x14ac:dyDescent="0.25">
      <c r="B15" s="344"/>
      <c r="C15" s="345" t="s">
        <v>280</v>
      </c>
      <c r="D15" s="335">
        <v>0</v>
      </c>
      <c r="E15" s="335">
        <v>0</v>
      </c>
      <c r="F15" s="336">
        <f t="shared" ref="F15:F20" si="2">D15+E15</f>
        <v>0</v>
      </c>
      <c r="G15" s="335">
        <v>0</v>
      </c>
      <c r="H15" s="335">
        <v>0</v>
      </c>
      <c r="I15" s="336">
        <f t="shared" si="1"/>
        <v>0</v>
      </c>
    </row>
    <row r="16" spans="2:9" x14ac:dyDescent="0.25">
      <c r="B16" s="344"/>
      <c r="C16" s="345" t="s">
        <v>281</v>
      </c>
      <c r="D16" s="335">
        <v>69682127</v>
      </c>
      <c r="E16" s="49">
        <v>-203062.42</v>
      </c>
      <c r="F16" s="336">
        <f t="shared" si="2"/>
        <v>69479064.579999998</v>
      </c>
      <c r="G16" s="346">
        <v>12154331.27</v>
      </c>
      <c r="H16" s="49">
        <v>12152750.27</v>
      </c>
      <c r="I16" s="336">
        <f t="shared" si="1"/>
        <v>57324733.310000002</v>
      </c>
    </row>
    <row r="17" spans="2:9" x14ac:dyDescent="0.25">
      <c r="B17" s="344"/>
      <c r="C17" s="345" t="s">
        <v>282</v>
      </c>
      <c r="D17" s="335">
        <v>11917006</v>
      </c>
      <c r="E17" s="335">
        <v>469653.42</v>
      </c>
      <c r="F17" s="336">
        <f t="shared" si="2"/>
        <v>12386659.42</v>
      </c>
      <c r="G17" s="335">
        <v>10583854.470000001</v>
      </c>
      <c r="H17" s="335">
        <v>10583854.470000001</v>
      </c>
      <c r="I17" s="336">
        <f t="shared" si="1"/>
        <v>1802804.9499999993</v>
      </c>
    </row>
    <row r="18" spans="2:9" x14ac:dyDescent="0.25">
      <c r="B18" s="344"/>
      <c r="C18" s="345" t="s">
        <v>283</v>
      </c>
      <c r="D18" s="335">
        <v>143717852</v>
      </c>
      <c r="E18" s="335">
        <v>16150406.970000001</v>
      </c>
      <c r="F18" s="336">
        <f t="shared" si="2"/>
        <v>159868258.97</v>
      </c>
      <c r="G18" s="335">
        <v>108166729.56</v>
      </c>
      <c r="H18" s="335">
        <v>104195955.59999999</v>
      </c>
      <c r="I18" s="336">
        <f t="shared" si="1"/>
        <v>51701529.409999996</v>
      </c>
    </row>
    <row r="19" spans="2:9" x14ac:dyDescent="0.25">
      <c r="B19" s="344"/>
      <c r="C19" s="345" t="s">
        <v>284</v>
      </c>
      <c r="D19" s="335">
        <v>0</v>
      </c>
      <c r="E19" s="335">
        <v>0</v>
      </c>
      <c r="F19" s="336">
        <f t="shared" si="2"/>
        <v>0</v>
      </c>
      <c r="G19" s="335">
        <v>0</v>
      </c>
      <c r="H19" s="335">
        <v>0</v>
      </c>
      <c r="I19" s="336">
        <f t="shared" si="1"/>
        <v>0</v>
      </c>
    </row>
    <row r="20" spans="2:9" x14ac:dyDescent="0.25">
      <c r="B20" s="344"/>
      <c r="C20" s="345" t="s">
        <v>285</v>
      </c>
      <c r="D20" s="335">
        <v>11995562</v>
      </c>
      <c r="E20" s="335">
        <v>0</v>
      </c>
      <c r="F20" s="336">
        <f t="shared" si="2"/>
        <v>11995562</v>
      </c>
      <c r="G20" s="335">
        <v>7948613</v>
      </c>
      <c r="H20" s="335">
        <v>7946758</v>
      </c>
      <c r="I20" s="336">
        <f t="shared" si="1"/>
        <v>4046949</v>
      </c>
    </row>
    <row r="21" spans="2:9" x14ac:dyDescent="0.25">
      <c r="B21" s="546" t="s">
        <v>148</v>
      </c>
      <c r="C21" s="547"/>
      <c r="D21" s="334">
        <f t="shared" ref="D21:I21" si="3">SUM(D22:D30)</f>
        <v>128626062</v>
      </c>
      <c r="E21" s="334">
        <f t="shared" si="3"/>
        <v>33117351.210000005</v>
      </c>
      <c r="F21" s="334">
        <f t="shared" si="3"/>
        <v>161743413.21000004</v>
      </c>
      <c r="G21" s="334">
        <f t="shared" si="3"/>
        <v>98435792.390000001</v>
      </c>
      <c r="H21" s="334">
        <f t="shared" si="3"/>
        <v>94867825.150000006</v>
      </c>
      <c r="I21" s="334">
        <f t="shared" si="3"/>
        <v>63307620.820000008</v>
      </c>
    </row>
    <row r="22" spans="2:9" ht="24" x14ac:dyDescent="0.25">
      <c r="B22" s="344"/>
      <c r="C22" s="345" t="s">
        <v>286</v>
      </c>
      <c r="D22" s="335">
        <v>6161796</v>
      </c>
      <c r="E22" s="335">
        <v>350403.18</v>
      </c>
      <c r="F22" s="336">
        <f t="shared" ref="F22:F64" si="4">D22+E22</f>
        <v>6512199.1799999997</v>
      </c>
      <c r="G22" s="335">
        <v>4528594.03</v>
      </c>
      <c r="H22" s="335">
        <v>4236666.6900000004</v>
      </c>
      <c r="I22" s="336">
        <f t="shared" si="1"/>
        <v>1983605.1499999994</v>
      </c>
    </row>
    <row r="23" spans="2:9" x14ac:dyDescent="0.25">
      <c r="B23" s="344"/>
      <c r="C23" s="345" t="s">
        <v>287</v>
      </c>
      <c r="D23" s="335">
        <v>308160</v>
      </c>
      <c r="E23" s="335">
        <v>276646.36</v>
      </c>
      <c r="F23" s="336">
        <f t="shared" si="4"/>
        <v>584806.36</v>
      </c>
      <c r="G23" s="335">
        <v>447716.03</v>
      </c>
      <c r="H23" s="335">
        <v>447716.03</v>
      </c>
      <c r="I23" s="336">
        <f t="shared" si="1"/>
        <v>137090.32999999996</v>
      </c>
    </row>
    <row r="24" spans="2:9" x14ac:dyDescent="0.25">
      <c r="B24" s="344"/>
      <c r="C24" s="345" t="s">
        <v>288</v>
      </c>
      <c r="D24" s="335">
        <v>0</v>
      </c>
      <c r="E24" s="335">
        <v>0</v>
      </c>
      <c r="F24" s="336">
        <f t="shared" si="4"/>
        <v>0</v>
      </c>
      <c r="G24" s="335">
        <v>0</v>
      </c>
      <c r="H24" s="335">
        <v>0</v>
      </c>
      <c r="I24" s="336">
        <f t="shared" si="1"/>
        <v>0</v>
      </c>
    </row>
    <row r="25" spans="2:9" x14ac:dyDescent="0.25">
      <c r="B25" s="344"/>
      <c r="C25" s="345" t="s">
        <v>289</v>
      </c>
      <c r="D25" s="335">
        <v>55139061</v>
      </c>
      <c r="E25" s="335">
        <v>8651630.3800000008</v>
      </c>
      <c r="F25" s="336">
        <f t="shared" si="4"/>
        <v>63790691.380000003</v>
      </c>
      <c r="G25" s="335">
        <v>33099465.66</v>
      </c>
      <c r="H25" s="335">
        <v>33063727.829999998</v>
      </c>
      <c r="I25" s="336">
        <f t="shared" si="1"/>
        <v>30691225.720000003</v>
      </c>
    </row>
    <row r="26" spans="2:9" x14ac:dyDescent="0.25">
      <c r="B26" s="344"/>
      <c r="C26" s="345" t="s">
        <v>290</v>
      </c>
      <c r="D26" s="335">
        <v>14400</v>
      </c>
      <c r="E26" s="335">
        <v>57114.400000000001</v>
      </c>
      <c r="F26" s="336">
        <f t="shared" si="4"/>
        <v>71514.399999999994</v>
      </c>
      <c r="G26" s="335">
        <v>64606.92</v>
      </c>
      <c r="H26" s="335">
        <v>64606.92</v>
      </c>
      <c r="I26" s="336">
        <f t="shared" si="1"/>
        <v>6907.4799999999959</v>
      </c>
    </row>
    <row r="27" spans="2:9" x14ac:dyDescent="0.25">
      <c r="B27" s="344"/>
      <c r="C27" s="345" t="s">
        <v>291</v>
      </c>
      <c r="D27" s="335">
        <v>53405050</v>
      </c>
      <c r="E27" s="335">
        <v>17442745.010000002</v>
      </c>
      <c r="F27" s="336">
        <f t="shared" si="4"/>
        <v>70847795.010000005</v>
      </c>
      <c r="G27" s="335">
        <v>47965380.060000002</v>
      </c>
      <c r="H27" s="335">
        <v>47564909.609999999</v>
      </c>
      <c r="I27" s="336">
        <f t="shared" si="1"/>
        <v>22882414.950000003</v>
      </c>
    </row>
    <row r="28" spans="2:9" x14ac:dyDescent="0.25">
      <c r="B28" s="344"/>
      <c r="C28" s="345" t="s">
        <v>292</v>
      </c>
      <c r="D28" s="335">
        <v>5393090</v>
      </c>
      <c r="E28" s="335">
        <v>4819050</v>
      </c>
      <c r="F28" s="336">
        <f t="shared" si="4"/>
        <v>10212140</v>
      </c>
      <c r="G28" s="335">
        <v>5616459.6299999999</v>
      </c>
      <c r="H28" s="335">
        <v>3157623.01</v>
      </c>
      <c r="I28" s="336">
        <f t="shared" si="1"/>
        <v>4595680.37</v>
      </c>
    </row>
    <row r="29" spans="2:9" x14ac:dyDescent="0.25">
      <c r="B29" s="344"/>
      <c r="C29" s="345" t="s">
        <v>293</v>
      </c>
      <c r="D29" s="335">
        <v>0</v>
      </c>
      <c r="E29" s="335">
        <v>668156.86</v>
      </c>
      <c r="F29" s="336">
        <f t="shared" si="4"/>
        <v>668156.86</v>
      </c>
      <c r="G29" s="335">
        <v>668092.93999999994</v>
      </c>
      <c r="H29" s="335">
        <v>554599.69999999995</v>
      </c>
      <c r="I29" s="336">
        <f t="shared" si="1"/>
        <v>63.92000000004191</v>
      </c>
    </row>
    <row r="30" spans="2:9" x14ac:dyDescent="0.25">
      <c r="B30" s="344"/>
      <c r="C30" s="345" t="s">
        <v>294</v>
      </c>
      <c r="D30" s="335">
        <v>8204505</v>
      </c>
      <c r="E30" s="335">
        <v>851605.02</v>
      </c>
      <c r="F30" s="336">
        <f t="shared" si="4"/>
        <v>9056110.0199999996</v>
      </c>
      <c r="G30" s="335">
        <v>6045477.1200000001</v>
      </c>
      <c r="H30" s="335">
        <v>5777975.3600000003</v>
      </c>
      <c r="I30" s="336">
        <f t="shared" si="1"/>
        <v>3010632.8999999994</v>
      </c>
    </row>
    <row r="31" spans="2:9" x14ac:dyDescent="0.25">
      <c r="B31" s="546" t="s">
        <v>150</v>
      </c>
      <c r="C31" s="547"/>
      <c r="D31" s="334">
        <f t="shared" ref="D31:I31" si="5">SUM(D32:D40)</f>
        <v>353885395</v>
      </c>
      <c r="E31" s="334">
        <f t="shared" si="5"/>
        <v>53751588.629999995</v>
      </c>
      <c r="F31" s="334">
        <f t="shared" si="5"/>
        <v>407636983.62999994</v>
      </c>
      <c r="G31" s="334">
        <f t="shared" si="5"/>
        <v>275204473.28999996</v>
      </c>
      <c r="H31" s="334">
        <f t="shared" si="5"/>
        <v>272291842.71999997</v>
      </c>
      <c r="I31" s="334">
        <f t="shared" si="5"/>
        <v>132432510.34</v>
      </c>
    </row>
    <row r="32" spans="2:9" x14ac:dyDescent="0.25">
      <c r="B32" s="344"/>
      <c r="C32" s="345" t="s">
        <v>295</v>
      </c>
      <c r="D32" s="335">
        <v>99888000</v>
      </c>
      <c r="E32" s="335">
        <v>10524250.77</v>
      </c>
      <c r="F32" s="336">
        <f t="shared" si="4"/>
        <v>110412250.77</v>
      </c>
      <c r="G32" s="335">
        <v>79857271.519999996</v>
      </c>
      <c r="H32" s="335">
        <v>79575556.519999996</v>
      </c>
      <c r="I32" s="336">
        <f t="shared" si="1"/>
        <v>30554979.25</v>
      </c>
    </row>
    <row r="33" spans="2:9" x14ac:dyDescent="0.25">
      <c r="B33" s="344"/>
      <c r="C33" s="345" t="s">
        <v>296</v>
      </c>
      <c r="D33" s="335">
        <v>26200632</v>
      </c>
      <c r="E33" s="335">
        <v>-2832000</v>
      </c>
      <c r="F33" s="336">
        <f t="shared" si="4"/>
        <v>23368632</v>
      </c>
      <c r="G33" s="335">
        <v>11812425.939999999</v>
      </c>
      <c r="H33" s="335">
        <v>11812425.939999999</v>
      </c>
      <c r="I33" s="336">
        <f t="shared" si="1"/>
        <v>11556206.060000001</v>
      </c>
    </row>
    <row r="34" spans="2:9" x14ac:dyDescent="0.25">
      <c r="B34" s="344"/>
      <c r="C34" s="345" t="s">
        <v>297</v>
      </c>
      <c r="D34" s="335">
        <v>11392260</v>
      </c>
      <c r="E34" s="335">
        <v>33021295.690000001</v>
      </c>
      <c r="F34" s="336">
        <f t="shared" si="4"/>
        <v>44413555.689999998</v>
      </c>
      <c r="G34" s="335">
        <v>25147827.600000001</v>
      </c>
      <c r="H34" s="335">
        <v>24413662.52</v>
      </c>
      <c r="I34" s="336">
        <f t="shared" si="1"/>
        <v>19265728.089999996</v>
      </c>
    </row>
    <row r="35" spans="2:9" x14ac:dyDescent="0.25">
      <c r="B35" s="344"/>
      <c r="C35" s="345" t="s">
        <v>298</v>
      </c>
      <c r="D35" s="335">
        <v>8527360</v>
      </c>
      <c r="E35" s="335">
        <v>1206383.76</v>
      </c>
      <c r="F35" s="336">
        <f t="shared" si="4"/>
        <v>9733743.7599999998</v>
      </c>
      <c r="G35" s="335">
        <v>9314009.6199999992</v>
      </c>
      <c r="H35" s="335">
        <v>9314009.6199999992</v>
      </c>
      <c r="I35" s="336">
        <f t="shared" si="1"/>
        <v>419734.1400000006</v>
      </c>
    </row>
    <row r="36" spans="2:9" x14ac:dyDescent="0.25">
      <c r="B36" s="344"/>
      <c r="C36" s="345" t="s">
        <v>299</v>
      </c>
      <c r="D36" s="335">
        <v>160830443</v>
      </c>
      <c r="E36" s="335">
        <v>7797860.0800000001</v>
      </c>
      <c r="F36" s="336">
        <f t="shared" si="4"/>
        <v>168628303.08000001</v>
      </c>
      <c r="G36" s="335">
        <v>112937123.78</v>
      </c>
      <c r="H36" s="335">
        <v>111577596.43000001</v>
      </c>
      <c r="I36" s="336">
        <f t="shared" si="1"/>
        <v>55691179.300000012</v>
      </c>
    </row>
    <row r="37" spans="2:9" x14ac:dyDescent="0.25">
      <c r="B37" s="344"/>
      <c r="C37" s="345" t="s">
        <v>300</v>
      </c>
      <c r="D37" s="335">
        <v>10842000</v>
      </c>
      <c r="E37" s="335">
        <v>0</v>
      </c>
      <c r="F37" s="336">
        <f t="shared" si="4"/>
        <v>10842000</v>
      </c>
      <c r="G37" s="335">
        <v>7013720.7300000004</v>
      </c>
      <c r="H37" s="335">
        <v>7013720.7300000004</v>
      </c>
      <c r="I37" s="336">
        <f t="shared" si="1"/>
        <v>3828279.2699999996</v>
      </c>
    </row>
    <row r="38" spans="2:9" x14ac:dyDescent="0.25">
      <c r="B38" s="344"/>
      <c r="C38" s="345" t="s">
        <v>301</v>
      </c>
      <c r="D38" s="335">
        <v>622200</v>
      </c>
      <c r="E38" s="335">
        <v>68719.97</v>
      </c>
      <c r="F38" s="336">
        <f t="shared" si="4"/>
        <v>690919.97</v>
      </c>
      <c r="G38" s="335">
        <v>576891.67000000004</v>
      </c>
      <c r="H38" s="335">
        <v>576891.67000000004</v>
      </c>
      <c r="I38" s="336">
        <f t="shared" si="1"/>
        <v>114028.29999999993</v>
      </c>
    </row>
    <row r="39" spans="2:9" x14ac:dyDescent="0.25">
      <c r="B39" s="344"/>
      <c r="C39" s="345" t="s">
        <v>302</v>
      </c>
      <c r="D39" s="335">
        <v>20643100</v>
      </c>
      <c r="E39" s="335">
        <v>3498021.96</v>
      </c>
      <c r="F39" s="336">
        <f t="shared" si="4"/>
        <v>24141121.960000001</v>
      </c>
      <c r="G39" s="335">
        <v>16509799.310000001</v>
      </c>
      <c r="H39" s="335">
        <v>15972576.17</v>
      </c>
      <c r="I39" s="336">
        <f t="shared" si="1"/>
        <v>7631322.6500000004</v>
      </c>
    </row>
    <row r="40" spans="2:9" x14ac:dyDescent="0.25">
      <c r="B40" s="344"/>
      <c r="C40" s="345" t="s">
        <v>303</v>
      </c>
      <c r="D40" s="335">
        <v>14939400</v>
      </c>
      <c r="E40" s="335">
        <v>467056.4</v>
      </c>
      <c r="F40" s="336">
        <f t="shared" si="4"/>
        <v>15406456.4</v>
      </c>
      <c r="G40" s="335">
        <v>12035403.119999999</v>
      </c>
      <c r="H40" s="335">
        <v>12035403.119999999</v>
      </c>
      <c r="I40" s="336">
        <f t="shared" si="1"/>
        <v>3371053.2800000012</v>
      </c>
    </row>
    <row r="41" spans="2:9" x14ac:dyDescent="0.25">
      <c r="B41" s="546" t="s">
        <v>251</v>
      </c>
      <c r="C41" s="547"/>
      <c r="D41" s="334">
        <f t="shared" ref="D41:I41" si="6">SUM(D42:D50)</f>
        <v>84045667.319999993</v>
      </c>
      <c r="E41" s="334">
        <f t="shared" si="6"/>
        <v>-4274183.6399999997</v>
      </c>
      <c r="F41" s="334">
        <f t="shared" si="6"/>
        <v>79771483.679999992</v>
      </c>
      <c r="G41" s="334">
        <f t="shared" si="6"/>
        <v>57820762.229999997</v>
      </c>
      <c r="H41" s="334">
        <f t="shared" si="6"/>
        <v>53997489.899999999</v>
      </c>
      <c r="I41" s="334">
        <f t="shared" si="6"/>
        <v>21950721.449999996</v>
      </c>
    </row>
    <row r="42" spans="2:9" x14ac:dyDescent="0.25">
      <c r="B42" s="344"/>
      <c r="C42" s="345" t="s">
        <v>155</v>
      </c>
      <c r="D42" s="335">
        <v>0</v>
      </c>
      <c r="E42" s="335">
        <v>0</v>
      </c>
      <c r="F42" s="336">
        <f t="shared" si="4"/>
        <v>0</v>
      </c>
      <c r="G42" s="335">
        <v>0</v>
      </c>
      <c r="H42" s="335">
        <v>0</v>
      </c>
      <c r="I42" s="336">
        <f t="shared" si="1"/>
        <v>0</v>
      </c>
    </row>
    <row r="43" spans="2:9" x14ac:dyDescent="0.25">
      <c r="B43" s="344"/>
      <c r="C43" s="345" t="s">
        <v>157</v>
      </c>
      <c r="D43" s="335">
        <v>0</v>
      </c>
      <c r="E43" s="335">
        <v>0</v>
      </c>
      <c r="F43" s="336">
        <f t="shared" si="4"/>
        <v>0</v>
      </c>
      <c r="G43" s="335">
        <v>0</v>
      </c>
      <c r="H43" s="335">
        <v>0</v>
      </c>
      <c r="I43" s="336">
        <f t="shared" si="1"/>
        <v>0</v>
      </c>
    </row>
    <row r="44" spans="2:9" x14ac:dyDescent="0.25">
      <c r="B44" s="344"/>
      <c r="C44" s="345" t="s">
        <v>159</v>
      </c>
      <c r="D44" s="335">
        <v>0</v>
      </c>
      <c r="E44" s="335">
        <v>0</v>
      </c>
      <c r="F44" s="336">
        <f t="shared" si="4"/>
        <v>0</v>
      </c>
      <c r="G44" s="335">
        <v>0</v>
      </c>
      <c r="H44" s="335">
        <v>0</v>
      </c>
      <c r="I44" s="336">
        <f t="shared" si="1"/>
        <v>0</v>
      </c>
    </row>
    <row r="45" spans="2:9" x14ac:dyDescent="0.25">
      <c r="B45" s="344"/>
      <c r="C45" s="345" t="s">
        <v>160</v>
      </c>
      <c r="D45" s="335">
        <v>83805667.319999993</v>
      </c>
      <c r="E45" s="335">
        <v>-4224183.6399999997</v>
      </c>
      <c r="F45" s="336">
        <f t="shared" si="4"/>
        <v>79581483.679999992</v>
      </c>
      <c r="G45" s="335">
        <v>57762762.229999997</v>
      </c>
      <c r="H45" s="335">
        <v>53939489.899999999</v>
      </c>
      <c r="I45" s="336">
        <f t="shared" si="1"/>
        <v>21818721.449999996</v>
      </c>
    </row>
    <row r="46" spans="2:9" x14ac:dyDescent="0.25">
      <c r="B46" s="344"/>
      <c r="C46" s="345" t="s">
        <v>162</v>
      </c>
      <c r="D46" s="335">
        <v>0</v>
      </c>
      <c r="E46" s="335">
        <v>0</v>
      </c>
      <c r="F46" s="336">
        <f t="shared" si="4"/>
        <v>0</v>
      </c>
      <c r="G46" s="335">
        <v>0</v>
      </c>
      <c r="H46" s="335">
        <v>0</v>
      </c>
      <c r="I46" s="336">
        <f t="shared" si="1"/>
        <v>0</v>
      </c>
    </row>
    <row r="47" spans="2:9" x14ac:dyDescent="0.25">
      <c r="B47" s="344"/>
      <c r="C47" s="345" t="s">
        <v>304</v>
      </c>
      <c r="D47" s="335">
        <v>0</v>
      </c>
      <c r="E47" s="335">
        <v>0</v>
      </c>
      <c r="F47" s="336">
        <f t="shared" si="4"/>
        <v>0</v>
      </c>
      <c r="G47" s="335">
        <v>0</v>
      </c>
      <c r="H47" s="335">
        <v>0</v>
      </c>
      <c r="I47" s="336">
        <f t="shared" si="1"/>
        <v>0</v>
      </c>
    </row>
    <row r="48" spans="2:9" x14ac:dyDescent="0.25">
      <c r="B48" s="344"/>
      <c r="C48" s="345" t="s">
        <v>166</v>
      </c>
      <c r="D48" s="335">
        <v>0</v>
      </c>
      <c r="E48" s="335">
        <v>0</v>
      </c>
      <c r="F48" s="336">
        <f t="shared" si="4"/>
        <v>0</v>
      </c>
      <c r="G48" s="335">
        <v>0</v>
      </c>
      <c r="H48" s="335">
        <v>0</v>
      </c>
      <c r="I48" s="336">
        <f t="shared" si="1"/>
        <v>0</v>
      </c>
    </row>
    <row r="49" spans="2:9" x14ac:dyDescent="0.25">
      <c r="B49" s="344"/>
      <c r="C49" s="345" t="s">
        <v>167</v>
      </c>
      <c r="D49" s="335">
        <v>240000</v>
      </c>
      <c r="E49" s="335">
        <v>-50000</v>
      </c>
      <c r="F49" s="336">
        <f t="shared" si="4"/>
        <v>190000</v>
      </c>
      <c r="G49" s="335">
        <v>58000</v>
      </c>
      <c r="H49" s="335">
        <v>58000</v>
      </c>
      <c r="I49" s="336">
        <f t="shared" si="1"/>
        <v>132000</v>
      </c>
    </row>
    <row r="50" spans="2:9" x14ac:dyDescent="0.25">
      <c r="B50" s="344"/>
      <c r="C50" s="345" t="s">
        <v>169</v>
      </c>
      <c r="D50" s="335">
        <v>0</v>
      </c>
      <c r="E50" s="335">
        <v>0</v>
      </c>
      <c r="F50" s="336">
        <f t="shared" si="4"/>
        <v>0</v>
      </c>
      <c r="G50" s="335">
        <v>0</v>
      </c>
      <c r="H50" s="335">
        <v>0</v>
      </c>
      <c r="I50" s="336">
        <f t="shared" si="1"/>
        <v>0</v>
      </c>
    </row>
    <row r="51" spans="2:9" x14ac:dyDescent="0.25">
      <c r="B51" s="546" t="s">
        <v>305</v>
      </c>
      <c r="C51" s="547"/>
      <c r="D51" s="334">
        <f t="shared" ref="D51:I51" si="7">SUM(D52:D60)</f>
        <v>11439428</v>
      </c>
      <c r="E51" s="334">
        <f t="shared" si="7"/>
        <v>94862065.090000004</v>
      </c>
      <c r="F51" s="334">
        <f t="shared" si="7"/>
        <v>106301493.09</v>
      </c>
      <c r="G51" s="334">
        <f t="shared" si="7"/>
        <v>13504747.84</v>
      </c>
      <c r="H51" s="334">
        <f t="shared" si="7"/>
        <v>13146081.41</v>
      </c>
      <c r="I51" s="334">
        <f t="shared" si="7"/>
        <v>92796745.250000015</v>
      </c>
    </row>
    <row r="52" spans="2:9" x14ac:dyDescent="0.25">
      <c r="B52" s="344"/>
      <c r="C52" s="345" t="s">
        <v>306</v>
      </c>
      <c r="D52" s="335">
        <v>1403428</v>
      </c>
      <c r="E52" s="335">
        <v>3850173.42</v>
      </c>
      <c r="F52" s="336">
        <v>5253601.42</v>
      </c>
      <c r="G52" s="335">
        <v>1519985.65</v>
      </c>
      <c r="H52" s="335">
        <v>1490417.25</v>
      </c>
      <c r="I52" s="336">
        <f t="shared" si="1"/>
        <v>3733615.77</v>
      </c>
    </row>
    <row r="53" spans="2:9" x14ac:dyDescent="0.25">
      <c r="B53" s="344"/>
      <c r="C53" s="345" t="s">
        <v>307</v>
      </c>
      <c r="D53" s="335">
        <v>275000</v>
      </c>
      <c r="E53" s="335">
        <v>1603117.92</v>
      </c>
      <c r="F53" s="336">
        <f t="shared" si="4"/>
        <v>1878117.92</v>
      </c>
      <c r="G53" s="335">
        <v>330685.52</v>
      </c>
      <c r="H53" s="335">
        <v>287301.52</v>
      </c>
      <c r="I53" s="336">
        <f t="shared" si="1"/>
        <v>1547432.4</v>
      </c>
    </row>
    <row r="54" spans="2:9" x14ac:dyDescent="0.25">
      <c r="B54" s="344"/>
      <c r="C54" s="345" t="s">
        <v>308</v>
      </c>
      <c r="D54" s="335">
        <v>0</v>
      </c>
      <c r="E54" s="335">
        <v>510432.09</v>
      </c>
      <c r="F54" s="336">
        <f t="shared" si="4"/>
        <v>510432.09</v>
      </c>
      <c r="G54" s="335">
        <v>510431.56</v>
      </c>
      <c r="H54" s="335">
        <v>510431.56</v>
      </c>
      <c r="I54" s="336">
        <f t="shared" si="1"/>
        <v>0.53000000002793968</v>
      </c>
    </row>
    <row r="55" spans="2:9" x14ac:dyDescent="0.25">
      <c r="B55" s="344"/>
      <c r="C55" s="345" t="s">
        <v>309</v>
      </c>
      <c r="D55" s="335">
        <v>5113000</v>
      </c>
      <c r="E55" s="335">
        <v>13955170.93</v>
      </c>
      <c r="F55" s="336">
        <f t="shared" si="4"/>
        <v>19068170.93</v>
      </c>
      <c r="G55" s="335">
        <v>4951457.4000000004</v>
      </c>
      <c r="H55" s="335">
        <v>4951457.4000000004</v>
      </c>
      <c r="I55" s="336">
        <f t="shared" si="1"/>
        <v>14116713.529999999</v>
      </c>
    </row>
    <row r="56" spans="2:9" x14ac:dyDescent="0.25">
      <c r="B56" s="344"/>
      <c r="C56" s="345" t="s">
        <v>310</v>
      </c>
      <c r="D56" s="335">
        <v>0</v>
      </c>
      <c r="E56" s="335">
        <v>0</v>
      </c>
      <c r="F56" s="336">
        <f t="shared" si="4"/>
        <v>0</v>
      </c>
      <c r="G56" s="335">
        <v>0</v>
      </c>
      <c r="H56" s="335">
        <v>0</v>
      </c>
      <c r="I56" s="336">
        <f t="shared" si="1"/>
        <v>0</v>
      </c>
    </row>
    <row r="57" spans="2:9" x14ac:dyDescent="0.25">
      <c r="B57" s="344"/>
      <c r="C57" s="345" t="s">
        <v>311</v>
      </c>
      <c r="D57" s="335">
        <v>1864000</v>
      </c>
      <c r="E57" s="335">
        <v>74943170.730000004</v>
      </c>
      <c r="F57" s="336">
        <f t="shared" si="4"/>
        <v>76807170.730000004</v>
      </c>
      <c r="G57" s="335">
        <v>3408187.71</v>
      </c>
      <c r="H57" s="335">
        <v>3354473.68</v>
      </c>
      <c r="I57" s="336">
        <f t="shared" si="1"/>
        <v>73398983.020000011</v>
      </c>
    </row>
    <row r="58" spans="2:9" x14ac:dyDescent="0.25">
      <c r="B58" s="344"/>
      <c r="C58" s="345" t="s">
        <v>312</v>
      </c>
      <c r="D58" s="335">
        <v>0</v>
      </c>
      <c r="E58" s="335">
        <v>0</v>
      </c>
      <c r="F58" s="336">
        <f t="shared" si="4"/>
        <v>0</v>
      </c>
      <c r="G58" s="335">
        <v>0</v>
      </c>
      <c r="H58" s="335">
        <v>0</v>
      </c>
      <c r="I58" s="336">
        <f t="shared" si="1"/>
        <v>0</v>
      </c>
    </row>
    <row r="59" spans="2:9" x14ac:dyDescent="0.25">
      <c r="B59" s="344"/>
      <c r="C59" s="345" t="s">
        <v>313</v>
      </c>
      <c r="D59" s="335">
        <v>0</v>
      </c>
      <c r="E59" s="335">
        <v>0</v>
      </c>
      <c r="F59" s="336">
        <f t="shared" si="4"/>
        <v>0</v>
      </c>
      <c r="G59" s="335">
        <v>0</v>
      </c>
      <c r="H59" s="335">
        <v>0</v>
      </c>
      <c r="I59" s="336">
        <f t="shared" si="1"/>
        <v>0</v>
      </c>
    </row>
    <row r="60" spans="2:9" x14ac:dyDescent="0.25">
      <c r="B60" s="344"/>
      <c r="C60" s="345" t="s">
        <v>37</v>
      </c>
      <c r="D60" s="335">
        <v>2784000</v>
      </c>
      <c r="E60" s="335">
        <v>0</v>
      </c>
      <c r="F60" s="336">
        <f t="shared" si="4"/>
        <v>2784000</v>
      </c>
      <c r="G60" s="335">
        <v>2784000</v>
      </c>
      <c r="H60" s="335">
        <v>2552000</v>
      </c>
      <c r="I60" s="336">
        <f t="shared" si="1"/>
        <v>0</v>
      </c>
    </row>
    <row r="61" spans="2:9" x14ac:dyDescent="0.25">
      <c r="B61" s="546" t="s">
        <v>191</v>
      </c>
      <c r="C61" s="547"/>
      <c r="D61" s="334">
        <f t="shared" ref="D61:I61" si="8">SUM(D62:D64)</f>
        <v>277308812.06</v>
      </c>
      <c r="E61" s="334">
        <f t="shared" si="8"/>
        <v>146357066.72</v>
      </c>
      <c r="F61" s="334">
        <f t="shared" si="8"/>
        <v>423665878.77999997</v>
      </c>
      <c r="G61" s="334">
        <f t="shared" si="8"/>
        <v>116269201.05</v>
      </c>
      <c r="H61" s="334">
        <f t="shared" si="8"/>
        <v>116248218.53</v>
      </c>
      <c r="I61" s="334">
        <f t="shared" si="8"/>
        <v>307396677.73000002</v>
      </c>
    </row>
    <row r="62" spans="2:9" x14ac:dyDescent="0.25">
      <c r="B62" s="344"/>
      <c r="C62" s="345" t="s">
        <v>314</v>
      </c>
      <c r="D62" s="335">
        <v>187633392.96000001</v>
      </c>
      <c r="E62" s="335">
        <v>104268495.72</v>
      </c>
      <c r="F62" s="336">
        <f t="shared" si="4"/>
        <v>291901888.68000001</v>
      </c>
      <c r="G62" s="335">
        <v>66435506.329999998</v>
      </c>
      <c r="H62" s="335">
        <v>66435506.329999998</v>
      </c>
      <c r="I62" s="336">
        <f t="shared" si="1"/>
        <v>225466382.35000002</v>
      </c>
    </row>
    <row r="63" spans="2:9" x14ac:dyDescent="0.25">
      <c r="B63" s="344"/>
      <c r="C63" s="345" t="s">
        <v>315</v>
      </c>
      <c r="D63" s="335">
        <v>89675419.099999994</v>
      </c>
      <c r="E63" s="335">
        <v>42088571</v>
      </c>
      <c r="F63" s="336">
        <f t="shared" si="4"/>
        <v>131763990.09999999</v>
      </c>
      <c r="G63" s="335">
        <v>49833694.719999999</v>
      </c>
      <c r="H63" s="335">
        <v>49812712.200000003</v>
      </c>
      <c r="I63" s="336">
        <f t="shared" si="1"/>
        <v>81930295.379999995</v>
      </c>
    </row>
    <row r="64" spans="2:9" x14ac:dyDescent="0.25">
      <c r="B64" s="344"/>
      <c r="C64" s="345" t="s">
        <v>316</v>
      </c>
      <c r="D64" s="335">
        <v>0</v>
      </c>
      <c r="E64" s="335">
        <v>0</v>
      </c>
      <c r="F64" s="336">
        <f t="shared" si="4"/>
        <v>0</v>
      </c>
      <c r="G64" s="335">
        <v>0</v>
      </c>
      <c r="H64" s="335">
        <v>0</v>
      </c>
      <c r="I64" s="336">
        <f t="shared" si="1"/>
        <v>0</v>
      </c>
    </row>
    <row r="65" spans="2:9" x14ac:dyDescent="0.25">
      <c r="B65" s="546" t="s">
        <v>317</v>
      </c>
      <c r="C65" s="547"/>
      <c r="D65" s="334">
        <f t="shared" ref="D65:I65" si="9">SUM(D66:D72)</f>
        <v>0</v>
      </c>
      <c r="E65" s="334">
        <f t="shared" si="9"/>
        <v>0</v>
      </c>
      <c r="F65" s="334">
        <f t="shared" si="9"/>
        <v>0</v>
      </c>
      <c r="G65" s="334">
        <f t="shared" si="9"/>
        <v>0</v>
      </c>
      <c r="H65" s="334">
        <f t="shared" si="9"/>
        <v>0</v>
      </c>
      <c r="I65" s="334">
        <f t="shared" si="9"/>
        <v>0</v>
      </c>
    </row>
    <row r="66" spans="2:9" x14ac:dyDescent="0.25">
      <c r="B66" s="344"/>
      <c r="C66" s="345" t="s">
        <v>318</v>
      </c>
      <c r="D66" s="335">
        <v>0</v>
      </c>
      <c r="E66" s="335">
        <v>0</v>
      </c>
      <c r="F66" s="336">
        <f t="shared" ref="F66:F72" si="10">D66+E66</f>
        <v>0</v>
      </c>
      <c r="G66" s="335">
        <v>0</v>
      </c>
      <c r="H66" s="335">
        <v>0</v>
      </c>
      <c r="I66" s="336">
        <f t="shared" ref="I66:I84" si="11">F66-G66</f>
        <v>0</v>
      </c>
    </row>
    <row r="67" spans="2:9" x14ac:dyDescent="0.25">
      <c r="B67" s="344"/>
      <c r="C67" s="345" t="s">
        <v>319</v>
      </c>
      <c r="D67" s="335">
        <v>0</v>
      </c>
      <c r="E67" s="335">
        <v>0</v>
      </c>
      <c r="F67" s="336">
        <f t="shared" si="10"/>
        <v>0</v>
      </c>
      <c r="G67" s="335">
        <v>0</v>
      </c>
      <c r="H67" s="335">
        <v>0</v>
      </c>
      <c r="I67" s="336">
        <f t="shared" si="11"/>
        <v>0</v>
      </c>
    </row>
    <row r="68" spans="2:9" x14ac:dyDescent="0.25">
      <c r="B68" s="344"/>
      <c r="C68" s="345" t="s">
        <v>320</v>
      </c>
      <c r="D68" s="335">
        <v>0</v>
      </c>
      <c r="E68" s="335">
        <v>0</v>
      </c>
      <c r="F68" s="336">
        <f t="shared" si="10"/>
        <v>0</v>
      </c>
      <c r="G68" s="335">
        <v>0</v>
      </c>
      <c r="H68" s="335">
        <v>0</v>
      </c>
      <c r="I68" s="336">
        <f t="shared" si="11"/>
        <v>0</v>
      </c>
    </row>
    <row r="69" spans="2:9" x14ac:dyDescent="0.25">
      <c r="B69" s="344"/>
      <c r="C69" s="345" t="s">
        <v>321</v>
      </c>
      <c r="D69" s="335">
        <v>0</v>
      </c>
      <c r="E69" s="335">
        <v>0</v>
      </c>
      <c r="F69" s="336">
        <f t="shared" si="10"/>
        <v>0</v>
      </c>
      <c r="G69" s="335">
        <v>0</v>
      </c>
      <c r="H69" s="335">
        <v>0</v>
      </c>
      <c r="I69" s="336">
        <f t="shared" si="11"/>
        <v>0</v>
      </c>
    </row>
    <row r="70" spans="2:9" x14ac:dyDescent="0.25">
      <c r="B70" s="344"/>
      <c r="C70" s="345" t="s">
        <v>322</v>
      </c>
      <c r="D70" s="335">
        <v>0</v>
      </c>
      <c r="E70" s="335">
        <v>0</v>
      </c>
      <c r="F70" s="336">
        <f t="shared" si="10"/>
        <v>0</v>
      </c>
      <c r="G70" s="335">
        <v>0</v>
      </c>
      <c r="H70" s="335">
        <v>0</v>
      </c>
      <c r="I70" s="336">
        <f t="shared" si="11"/>
        <v>0</v>
      </c>
    </row>
    <row r="71" spans="2:9" x14ac:dyDescent="0.25">
      <c r="B71" s="344"/>
      <c r="C71" s="345" t="s">
        <v>323</v>
      </c>
      <c r="D71" s="335">
        <v>0</v>
      </c>
      <c r="E71" s="335">
        <v>0</v>
      </c>
      <c r="F71" s="336">
        <f t="shared" si="10"/>
        <v>0</v>
      </c>
      <c r="G71" s="335">
        <v>0</v>
      </c>
      <c r="H71" s="335">
        <v>0</v>
      </c>
      <c r="I71" s="336">
        <f t="shared" si="11"/>
        <v>0</v>
      </c>
    </row>
    <row r="72" spans="2:9" x14ac:dyDescent="0.25">
      <c r="B72" s="344"/>
      <c r="C72" s="345" t="s">
        <v>324</v>
      </c>
      <c r="D72" s="335">
        <v>0</v>
      </c>
      <c r="E72" s="335">
        <v>0</v>
      </c>
      <c r="F72" s="336">
        <f t="shared" si="10"/>
        <v>0</v>
      </c>
      <c r="G72" s="335">
        <v>0</v>
      </c>
      <c r="H72" s="335">
        <v>0</v>
      </c>
      <c r="I72" s="336">
        <f t="shared" si="11"/>
        <v>0</v>
      </c>
    </row>
    <row r="73" spans="2:9" x14ac:dyDescent="0.25">
      <c r="B73" s="546" t="s">
        <v>163</v>
      </c>
      <c r="C73" s="547"/>
      <c r="D73" s="334">
        <f t="shared" ref="D73:I73" si="12">SUM(D74:D76)</f>
        <v>5743224</v>
      </c>
      <c r="E73" s="334">
        <f t="shared" si="12"/>
        <v>89921</v>
      </c>
      <c r="F73" s="334">
        <f t="shared" si="12"/>
        <v>5833145</v>
      </c>
      <c r="G73" s="334">
        <f t="shared" si="12"/>
        <v>4600533</v>
      </c>
      <c r="H73" s="334">
        <f t="shared" si="12"/>
        <v>4600533</v>
      </c>
      <c r="I73" s="334">
        <f t="shared" si="12"/>
        <v>1232612</v>
      </c>
    </row>
    <row r="74" spans="2:9" x14ac:dyDescent="0.25">
      <c r="B74" s="344"/>
      <c r="C74" s="345" t="s">
        <v>173</v>
      </c>
      <c r="D74" s="335">
        <v>0</v>
      </c>
      <c r="E74" s="335">
        <v>0</v>
      </c>
      <c r="F74" s="336">
        <f>D74+E74</f>
        <v>0</v>
      </c>
      <c r="G74" s="335">
        <v>0</v>
      </c>
      <c r="H74" s="335">
        <v>0</v>
      </c>
      <c r="I74" s="336">
        <f t="shared" si="11"/>
        <v>0</v>
      </c>
    </row>
    <row r="75" spans="2:9" x14ac:dyDescent="0.25">
      <c r="B75" s="344"/>
      <c r="C75" s="345" t="s">
        <v>50</v>
      </c>
      <c r="D75" s="335">
        <v>0</v>
      </c>
      <c r="E75" s="335">
        <v>0</v>
      </c>
      <c r="F75" s="336">
        <f>D75+E75</f>
        <v>0</v>
      </c>
      <c r="G75" s="335">
        <v>0</v>
      </c>
      <c r="H75" s="335">
        <v>0</v>
      </c>
      <c r="I75" s="336">
        <f t="shared" si="11"/>
        <v>0</v>
      </c>
    </row>
    <row r="76" spans="2:9" x14ac:dyDescent="0.25">
      <c r="B76" s="344"/>
      <c r="C76" s="345" t="s">
        <v>176</v>
      </c>
      <c r="D76" s="335">
        <v>5743224</v>
      </c>
      <c r="E76" s="335">
        <v>89921</v>
      </c>
      <c r="F76" s="336">
        <f>D76+E76</f>
        <v>5833145</v>
      </c>
      <c r="G76" s="335">
        <v>4600533</v>
      </c>
      <c r="H76" s="335">
        <v>4600533</v>
      </c>
      <c r="I76" s="336">
        <f t="shared" si="11"/>
        <v>1232612</v>
      </c>
    </row>
    <row r="77" spans="2:9" x14ac:dyDescent="0.25">
      <c r="B77" s="546" t="s">
        <v>325</v>
      </c>
      <c r="C77" s="547"/>
      <c r="D77" s="334">
        <f t="shared" ref="D77:I77" si="13">SUM(D78:D84)</f>
        <v>39502540</v>
      </c>
      <c r="E77" s="334">
        <f t="shared" si="13"/>
        <v>637800.05000000005</v>
      </c>
      <c r="F77" s="334">
        <f t="shared" si="13"/>
        <v>40140340.050000004</v>
      </c>
      <c r="G77" s="334">
        <f t="shared" si="13"/>
        <v>30593912.780000001</v>
      </c>
      <c r="H77" s="334">
        <f t="shared" si="13"/>
        <v>30593912.780000001</v>
      </c>
      <c r="I77" s="334">
        <f t="shared" si="13"/>
        <v>9546427.2699999996</v>
      </c>
    </row>
    <row r="78" spans="2:9" x14ac:dyDescent="0.25">
      <c r="B78" s="344"/>
      <c r="C78" s="345" t="s">
        <v>326</v>
      </c>
      <c r="D78" s="335">
        <v>26144880</v>
      </c>
      <c r="E78" s="335">
        <v>0</v>
      </c>
      <c r="F78" s="336">
        <f t="shared" ref="F78:F84" si="14">D78+E78</f>
        <v>26144880</v>
      </c>
      <c r="G78" s="335">
        <v>19608652.170000002</v>
      </c>
      <c r="H78" s="335">
        <v>19608652.170000002</v>
      </c>
      <c r="I78" s="336">
        <f t="shared" si="11"/>
        <v>6536227.8299999982</v>
      </c>
    </row>
    <row r="79" spans="2:9" x14ac:dyDescent="0.25">
      <c r="B79" s="344"/>
      <c r="C79" s="345" t="s">
        <v>179</v>
      </c>
      <c r="D79" s="335">
        <v>9357660</v>
      </c>
      <c r="E79" s="335">
        <v>1150000</v>
      </c>
      <c r="F79" s="336">
        <f t="shared" si="14"/>
        <v>10507660</v>
      </c>
      <c r="G79" s="335">
        <v>7497491.5199999996</v>
      </c>
      <c r="H79" s="335">
        <v>7497491.5199999996</v>
      </c>
      <c r="I79" s="336">
        <f t="shared" si="11"/>
        <v>3010168.4800000004</v>
      </c>
    </row>
    <row r="80" spans="2:9" x14ac:dyDescent="0.25">
      <c r="B80" s="344"/>
      <c r="C80" s="345" t="s">
        <v>180</v>
      </c>
      <c r="D80" s="335">
        <v>0</v>
      </c>
      <c r="E80" s="335">
        <v>123.84</v>
      </c>
      <c r="F80" s="336">
        <f t="shared" si="14"/>
        <v>123.84</v>
      </c>
      <c r="G80" s="335">
        <v>92.88</v>
      </c>
      <c r="H80" s="335">
        <v>92.88</v>
      </c>
      <c r="I80" s="336">
        <f t="shared" si="11"/>
        <v>30.960000000000008</v>
      </c>
    </row>
    <row r="81" spans="2:9" x14ac:dyDescent="0.25">
      <c r="B81" s="344"/>
      <c r="C81" s="345" t="s">
        <v>181</v>
      </c>
      <c r="D81" s="335">
        <v>0</v>
      </c>
      <c r="E81" s="335">
        <v>0</v>
      </c>
      <c r="F81" s="336">
        <f t="shared" si="14"/>
        <v>0</v>
      </c>
      <c r="G81" s="335">
        <v>0</v>
      </c>
      <c r="H81" s="335">
        <v>0</v>
      </c>
      <c r="I81" s="336">
        <f t="shared" si="11"/>
        <v>0</v>
      </c>
    </row>
    <row r="82" spans="2:9" x14ac:dyDescent="0.25">
      <c r="B82" s="344"/>
      <c r="C82" s="345" t="s">
        <v>182</v>
      </c>
      <c r="D82" s="335">
        <v>0</v>
      </c>
      <c r="E82" s="335">
        <v>0</v>
      </c>
      <c r="F82" s="336">
        <f t="shared" si="14"/>
        <v>0</v>
      </c>
      <c r="G82" s="335">
        <v>0</v>
      </c>
      <c r="H82" s="335">
        <v>0</v>
      </c>
      <c r="I82" s="336">
        <f t="shared" si="11"/>
        <v>0</v>
      </c>
    </row>
    <row r="83" spans="2:9" x14ac:dyDescent="0.25">
      <c r="B83" s="344"/>
      <c r="C83" s="345" t="s">
        <v>183</v>
      </c>
      <c r="D83" s="335">
        <v>0</v>
      </c>
      <c r="E83" s="335">
        <v>0</v>
      </c>
      <c r="F83" s="336">
        <f t="shared" si="14"/>
        <v>0</v>
      </c>
      <c r="G83" s="335">
        <v>0</v>
      </c>
      <c r="H83" s="335">
        <v>0</v>
      </c>
      <c r="I83" s="336">
        <f t="shared" si="11"/>
        <v>0</v>
      </c>
    </row>
    <row r="84" spans="2:9" x14ac:dyDescent="0.25">
      <c r="B84" s="344"/>
      <c r="C84" s="345" t="s">
        <v>327</v>
      </c>
      <c r="D84" s="337">
        <v>4000000</v>
      </c>
      <c r="E84" s="337">
        <v>-512323.79</v>
      </c>
      <c r="F84" s="338">
        <f t="shared" si="14"/>
        <v>3487676.21</v>
      </c>
      <c r="G84" s="337">
        <v>3487676.21</v>
      </c>
      <c r="H84" s="337">
        <v>3487676.21</v>
      </c>
      <c r="I84" s="336">
        <f t="shared" si="11"/>
        <v>0</v>
      </c>
    </row>
    <row r="85" spans="2:9" s="343" customFormat="1" x14ac:dyDescent="0.25">
      <c r="B85" s="339"/>
      <c r="C85" s="340" t="s">
        <v>328</v>
      </c>
      <c r="D85" s="341">
        <f t="shared" ref="D85:I85" si="15">D13+D21+D31+D41+D51+D61+D65+D73+D77</f>
        <v>1514573232.3799999</v>
      </c>
      <c r="E85" s="341">
        <f t="shared" si="15"/>
        <v>338592409.65000004</v>
      </c>
      <c r="F85" s="341">
        <f t="shared" si="15"/>
        <v>1853165642.03</v>
      </c>
      <c r="G85" s="341">
        <f t="shared" si="15"/>
        <v>999487815.94999993</v>
      </c>
      <c r="H85" s="341">
        <f t="shared" si="15"/>
        <v>984829323.89999986</v>
      </c>
      <c r="I85" s="342">
        <f t="shared" si="15"/>
        <v>853677826.07999992</v>
      </c>
    </row>
    <row r="86" spans="2:9" x14ac:dyDescent="0.25">
      <c r="H86" s="162"/>
    </row>
    <row r="65538" spans="4:9" x14ac:dyDescent="0.25">
      <c r="I65538" s="162"/>
    </row>
    <row r="65539" spans="4:9" x14ac:dyDescent="0.25">
      <c r="D65539" s="162"/>
      <c r="E65539" s="162"/>
      <c r="F65539" s="162"/>
      <c r="G65539" s="162"/>
      <c r="H65539" s="162"/>
      <c r="I65539" s="162"/>
    </row>
    <row r="65541" spans="4:9" x14ac:dyDescent="0.25">
      <c r="D65541" s="162"/>
      <c r="E65541" s="162"/>
      <c r="F65541" s="162"/>
      <c r="G65541" s="162"/>
      <c r="H65541" s="162"/>
      <c r="I65541" s="162"/>
    </row>
  </sheetData>
  <mergeCells count="17">
    <mergeCell ref="B65:C65"/>
    <mergeCell ref="B73:C73"/>
    <mergeCell ref="B77:C77"/>
    <mergeCell ref="B13:C13"/>
    <mergeCell ref="B21:C21"/>
    <mergeCell ref="B31:C31"/>
    <mergeCell ref="B41:C41"/>
    <mergeCell ref="B51:C51"/>
    <mergeCell ref="B61:C61"/>
    <mergeCell ref="B10:C12"/>
    <mergeCell ref="D10:H10"/>
    <mergeCell ref="I10:I11"/>
    <mergeCell ref="B4:I4"/>
    <mergeCell ref="B5:I5"/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F21:I21 I31 F31 I41 F41 I51 F61 I61 F65 F73 I73 I77 F77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474"/>
  <sheetViews>
    <sheetView workbookViewId="0">
      <selection activeCell="G14" sqref="G14"/>
    </sheetView>
  </sheetViews>
  <sheetFormatPr baseColWidth="10" defaultColWidth="0" defaultRowHeight="15" x14ac:dyDescent="0.25"/>
  <cols>
    <col min="1" max="1" width="7.140625" customWidth="1"/>
    <col min="2" max="2" width="42.140625" customWidth="1"/>
    <col min="3" max="3" width="15.28515625" bestFit="1" customWidth="1"/>
    <col min="4" max="4" width="13.7109375" bestFit="1" customWidth="1"/>
    <col min="5" max="5" width="15.42578125" customWidth="1"/>
    <col min="6" max="6" width="14.7109375" bestFit="1" customWidth="1"/>
    <col min="7" max="7" width="14.5703125" customWidth="1"/>
    <col min="8" max="8" width="15.28515625" bestFit="1" customWidth="1"/>
    <col min="9" max="9" width="2.7109375" customWidth="1"/>
    <col min="10" max="10" width="11.42578125" hidden="1" customWidth="1"/>
    <col min="11" max="11" width="11.42578125" hidden="1"/>
  </cols>
  <sheetData>
    <row r="1" spans="1:8" x14ac:dyDescent="0.25">
      <c r="A1" s="548" t="s">
        <v>0</v>
      </c>
      <c r="B1" s="549"/>
      <c r="C1" s="549"/>
      <c r="D1" s="549"/>
      <c r="E1" s="549"/>
      <c r="F1" s="549"/>
      <c r="G1" s="549"/>
      <c r="H1" s="550"/>
    </row>
    <row r="2" spans="1:8" x14ac:dyDescent="0.25">
      <c r="A2" s="551" t="s">
        <v>270</v>
      </c>
      <c r="B2" s="545"/>
      <c r="C2" s="545"/>
      <c r="D2" s="545"/>
      <c r="E2" s="545"/>
      <c r="F2" s="545"/>
      <c r="G2" s="545"/>
      <c r="H2" s="552"/>
    </row>
    <row r="3" spans="1:8" x14ac:dyDescent="0.25">
      <c r="A3" s="551" t="s">
        <v>329</v>
      </c>
      <c r="B3" s="545"/>
      <c r="C3" s="545"/>
      <c r="D3" s="545"/>
      <c r="E3" s="545"/>
      <c r="F3" s="545"/>
      <c r="G3" s="545"/>
      <c r="H3" s="552"/>
    </row>
    <row r="4" spans="1:8" x14ac:dyDescent="0.25">
      <c r="A4" s="551" t="s">
        <v>198</v>
      </c>
      <c r="B4" s="545"/>
      <c r="C4" s="545"/>
      <c r="D4" s="545"/>
      <c r="E4" s="545"/>
      <c r="F4" s="545"/>
      <c r="G4" s="545"/>
      <c r="H4" s="552"/>
    </row>
    <row r="5" spans="1:8" x14ac:dyDescent="0.25">
      <c r="A5" s="551" t="s">
        <v>233</v>
      </c>
      <c r="B5" s="545"/>
      <c r="C5" s="545"/>
      <c r="D5" s="545"/>
      <c r="E5" s="545"/>
      <c r="F5" s="545"/>
      <c r="G5" s="545"/>
      <c r="H5" s="552"/>
    </row>
    <row r="6" spans="1:8" x14ac:dyDescent="0.25">
      <c r="A6" s="504" t="s">
        <v>75</v>
      </c>
      <c r="B6" s="542"/>
      <c r="C6" s="510" t="s">
        <v>272</v>
      </c>
      <c r="D6" s="511"/>
      <c r="E6" s="511"/>
      <c r="F6" s="511"/>
      <c r="G6" s="512"/>
      <c r="H6" s="513" t="s">
        <v>273</v>
      </c>
    </row>
    <row r="7" spans="1:8" ht="24.75" x14ac:dyDescent="0.25">
      <c r="A7" s="506"/>
      <c r="B7" s="543"/>
      <c r="C7" s="277" t="s">
        <v>274</v>
      </c>
      <c r="D7" s="278" t="s">
        <v>275</v>
      </c>
      <c r="E7" s="277" t="s">
        <v>239</v>
      </c>
      <c r="F7" s="277" t="s">
        <v>240</v>
      </c>
      <c r="G7" s="277" t="s">
        <v>276</v>
      </c>
      <c r="H7" s="513"/>
    </row>
    <row r="8" spans="1:8" x14ac:dyDescent="0.25">
      <c r="A8" s="508"/>
      <c r="B8" s="544"/>
      <c r="C8" s="279">
        <v>1</v>
      </c>
      <c r="D8" s="279">
        <v>2</v>
      </c>
      <c r="E8" s="279" t="s">
        <v>277</v>
      </c>
      <c r="F8" s="279">
        <v>4</v>
      </c>
      <c r="G8" s="279">
        <v>5</v>
      </c>
      <c r="H8" s="279" t="s">
        <v>278</v>
      </c>
    </row>
    <row r="9" spans="1:8" x14ac:dyDescent="0.25">
      <c r="A9" s="347"/>
      <c r="B9" s="348"/>
      <c r="C9" s="334"/>
      <c r="D9" s="334"/>
      <c r="E9" s="334"/>
      <c r="F9" s="334"/>
      <c r="G9" s="334"/>
      <c r="H9" s="334"/>
    </row>
    <row r="10" spans="1:8" x14ac:dyDescent="0.25">
      <c r="A10" s="349"/>
      <c r="B10" s="350" t="s">
        <v>330</v>
      </c>
      <c r="C10" s="334">
        <v>1137769846.3199999</v>
      </c>
      <c r="D10" s="334">
        <v>93793373.219999999</v>
      </c>
      <c r="E10" s="334">
        <f>C10+D10</f>
        <v>1231563219.54</v>
      </c>
      <c r="F10" s="334">
        <v>805530273.59000003</v>
      </c>
      <c r="G10" s="334">
        <v>792436986.63</v>
      </c>
      <c r="H10" s="334">
        <f>E10-F10</f>
        <v>426032945.94999993</v>
      </c>
    </row>
    <row r="11" spans="1:8" x14ac:dyDescent="0.25">
      <c r="A11" s="349"/>
      <c r="B11" s="350" t="s">
        <v>331</v>
      </c>
      <c r="C11" s="334">
        <v>288748240.06</v>
      </c>
      <c r="D11" s="334">
        <v>241219438.05000001</v>
      </c>
      <c r="E11" s="334">
        <f>C11+D11</f>
        <v>529967678.11000001</v>
      </c>
      <c r="F11" s="334">
        <v>129774255.13</v>
      </c>
      <c r="G11" s="334">
        <v>129394606.18000001</v>
      </c>
      <c r="H11" s="334">
        <f>E11-F11</f>
        <v>400193422.98000002</v>
      </c>
    </row>
    <row r="12" spans="1:8" ht="24" x14ac:dyDescent="0.25">
      <c r="A12" s="349"/>
      <c r="B12" s="350" t="s">
        <v>332</v>
      </c>
      <c r="C12" s="334">
        <v>39502540</v>
      </c>
      <c r="D12" s="334">
        <v>637800.05000000005</v>
      </c>
      <c r="E12" s="334">
        <f>C12+D12</f>
        <v>40140340.049999997</v>
      </c>
      <c r="F12" s="334">
        <v>30593912.780000001</v>
      </c>
      <c r="G12" s="334">
        <v>30593912.780000001</v>
      </c>
      <c r="H12" s="334">
        <f>E12-F12</f>
        <v>9546427.2699999958</v>
      </c>
    </row>
    <row r="13" spans="1:8" x14ac:dyDescent="0.25">
      <c r="A13" s="349"/>
      <c r="B13" s="350" t="s">
        <v>162</v>
      </c>
      <c r="C13" s="334">
        <v>48552606</v>
      </c>
      <c r="D13" s="334">
        <v>2941798.33</v>
      </c>
      <c r="E13" s="334">
        <f>C13+D13</f>
        <v>51494404.329999998</v>
      </c>
      <c r="F13" s="334">
        <v>33589374.450000003</v>
      </c>
      <c r="G13" s="334">
        <v>32403818.309999999</v>
      </c>
      <c r="H13" s="334">
        <f>E13-F13</f>
        <v>17905029.879999995</v>
      </c>
    </row>
    <row r="14" spans="1:8" x14ac:dyDescent="0.25">
      <c r="A14" s="349"/>
      <c r="B14" s="350" t="s">
        <v>173</v>
      </c>
      <c r="C14" s="334">
        <v>0</v>
      </c>
      <c r="D14" s="334">
        <v>0</v>
      </c>
      <c r="E14" s="334">
        <v>0</v>
      </c>
      <c r="F14" s="334">
        <v>0</v>
      </c>
      <c r="G14" s="334">
        <v>0</v>
      </c>
      <c r="H14" s="334">
        <v>0</v>
      </c>
    </row>
    <row r="15" spans="1:8" s="352" customFormat="1" x14ac:dyDescent="0.25">
      <c r="A15" s="339"/>
      <c r="B15" s="340" t="s">
        <v>328</v>
      </c>
      <c r="C15" s="351">
        <f t="shared" ref="C15:H15" si="0">SUM(C10:C14)</f>
        <v>1514573232.3799999</v>
      </c>
      <c r="D15" s="351">
        <f t="shared" si="0"/>
        <v>338592409.64999998</v>
      </c>
      <c r="E15" s="351">
        <f t="shared" si="0"/>
        <v>1853165642.03</v>
      </c>
      <c r="F15" s="351">
        <f t="shared" si="0"/>
        <v>999487815.95000005</v>
      </c>
      <c r="G15" s="351">
        <f t="shared" si="0"/>
        <v>984829323.89999986</v>
      </c>
      <c r="H15" s="351">
        <f t="shared" si="0"/>
        <v>853677826.07999992</v>
      </c>
    </row>
    <row r="65468" spans="3:8" x14ac:dyDescent="0.25">
      <c r="C65468" s="162"/>
      <c r="D65468" s="162"/>
      <c r="E65468" s="162"/>
      <c r="F65468" s="162"/>
      <c r="G65468" s="162"/>
      <c r="H65468" s="162"/>
    </row>
    <row r="65469" spans="3:8" x14ac:dyDescent="0.25">
      <c r="F65469" s="162"/>
      <c r="G65469" s="162"/>
      <c r="H65469" s="162"/>
    </row>
    <row r="65470" spans="3:8" x14ac:dyDescent="0.25">
      <c r="D65470" s="162"/>
      <c r="F65470" s="162"/>
      <c r="G65470" s="162"/>
      <c r="H65470" s="162"/>
    </row>
    <row r="65471" spans="3:8" x14ac:dyDescent="0.25">
      <c r="F65471" s="162"/>
      <c r="G65471" s="162"/>
      <c r="H65471" s="162"/>
    </row>
    <row r="65472" spans="3:8" x14ac:dyDescent="0.25">
      <c r="F65472" s="162"/>
      <c r="G65472" s="162"/>
      <c r="H65472" s="162"/>
    </row>
    <row r="65473" spans="7:8" x14ac:dyDescent="0.25">
      <c r="G65473" s="162"/>
      <c r="H65473" s="162"/>
    </row>
    <row r="65474" spans="7:8" x14ac:dyDescent="0.25">
      <c r="G65474" s="162"/>
      <c r="H65474" s="162"/>
    </row>
  </sheetData>
  <mergeCells count="8">
    <mergeCell ref="A6:B8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28"/>
  <sheetViews>
    <sheetView workbookViewId="0">
      <selection activeCell="IV6" sqref="IV6"/>
    </sheetView>
  </sheetViews>
  <sheetFormatPr baseColWidth="10" defaultRowHeight="15" x14ac:dyDescent="0.25"/>
  <cols>
    <col min="1" max="1" width="2.7109375" customWidth="1"/>
    <col min="2" max="2" width="40.140625" customWidth="1"/>
    <col min="3" max="3" width="15.28515625" customWidth="1"/>
    <col min="4" max="4" width="13.7109375" customWidth="1"/>
    <col min="5" max="5" width="20.5703125" customWidth="1"/>
    <col min="6" max="6" width="15.28515625" customWidth="1"/>
    <col min="7" max="7" width="14.7109375" customWidth="1"/>
    <col min="8" max="8" width="15" customWidth="1"/>
    <col min="9" max="9" width="2.7109375" customWidth="1"/>
    <col min="10" max="10" width="11.42578125" hidden="1" customWidth="1"/>
    <col min="11" max="254" width="0" hidden="1" customWidth="1"/>
    <col min="255" max="255" width="15.28515625" bestFit="1" customWidth="1"/>
  </cols>
  <sheetData>
    <row r="1" spans="2:255" x14ac:dyDescent="0.25">
      <c r="B1" s="548" t="s">
        <v>333</v>
      </c>
      <c r="C1" s="549"/>
      <c r="D1" s="549"/>
      <c r="E1" s="549"/>
      <c r="F1" s="549"/>
      <c r="G1" s="549"/>
      <c r="H1" s="550"/>
    </row>
    <row r="2" spans="2:255" x14ac:dyDescent="0.25">
      <c r="B2" s="551" t="s">
        <v>270</v>
      </c>
      <c r="C2" s="545"/>
      <c r="D2" s="545"/>
      <c r="E2" s="545"/>
      <c r="F2" s="545"/>
      <c r="G2" s="545"/>
      <c r="H2" s="552"/>
    </row>
    <row r="3" spans="2:255" x14ac:dyDescent="0.25">
      <c r="B3" s="551" t="s">
        <v>334</v>
      </c>
      <c r="C3" s="545"/>
      <c r="D3" s="545"/>
      <c r="E3" s="545"/>
      <c r="F3" s="545"/>
      <c r="G3" s="545"/>
      <c r="H3" s="552"/>
    </row>
    <row r="4" spans="2:255" x14ac:dyDescent="0.25">
      <c r="B4" s="553" t="s">
        <v>198</v>
      </c>
      <c r="C4" s="554"/>
      <c r="D4" s="554"/>
      <c r="E4" s="554"/>
      <c r="F4" s="554"/>
      <c r="G4" s="554"/>
      <c r="H4" s="555"/>
    </row>
    <row r="5" spans="2:255" x14ac:dyDescent="0.25">
      <c r="B5" s="275"/>
      <c r="C5" s="275"/>
      <c r="D5" s="275"/>
      <c r="E5" s="275"/>
      <c r="F5" s="275"/>
      <c r="G5" s="275"/>
      <c r="H5" s="275"/>
    </row>
    <row r="6" spans="2:255" x14ac:dyDescent="0.25">
      <c r="B6" s="504" t="s">
        <v>75</v>
      </c>
      <c r="C6" s="510" t="s">
        <v>272</v>
      </c>
      <c r="D6" s="511"/>
      <c r="E6" s="511"/>
      <c r="F6" s="511"/>
      <c r="G6" s="512"/>
      <c r="H6" s="513" t="s">
        <v>273</v>
      </c>
    </row>
    <row r="7" spans="2:255" ht="24.75" x14ac:dyDescent="0.25">
      <c r="B7" s="506"/>
      <c r="C7" s="277" t="s">
        <v>274</v>
      </c>
      <c r="D7" s="278" t="s">
        <v>275</v>
      </c>
      <c r="E7" s="277" t="s">
        <v>239</v>
      </c>
      <c r="F7" s="277" t="s">
        <v>240</v>
      </c>
      <c r="G7" s="277" t="s">
        <v>276</v>
      </c>
      <c r="H7" s="513"/>
    </row>
    <row r="8" spans="2:255" x14ac:dyDescent="0.25">
      <c r="B8" s="508"/>
      <c r="C8" s="279">
        <v>1</v>
      </c>
      <c r="D8" s="279">
        <v>2</v>
      </c>
      <c r="E8" s="279" t="s">
        <v>277</v>
      </c>
      <c r="F8" s="279">
        <v>4</v>
      </c>
      <c r="G8" s="279">
        <v>5</v>
      </c>
      <c r="H8" s="279" t="s">
        <v>278</v>
      </c>
    </row>
    <row r="9" spans="2:255" x14ac:dyDescent="0.25">
      <c r="B9" s="353"/>
      <c r="C9" s="354"/>
      <c r="D9" s="354"/>
      <c r="E9" s="354"/>
      <c r="F9" s="354"/>
      <c r="G9" s="354"/>
      <c r="H9" s="354"/>
    </row>
    <row r="10" spans="2:255" x14ac:dyDescent="0.25">
      <c r="B10" s="355" t="s">
        <v>335</v>
      </c>
      <c r="C10" s="358">
        <v>4922252</v>
      </c>
      <c r="D10" s="359">
        <v>-36459.519999999997</v>
      </c>
      <c r="E10" s="358">
        <f>+C10+D10</f>
        <v>4885792.4800000004</v>
      </c>
      <c r="F10" s="359">
        <v>3197974.94</v>
      </c>
      <c r="G10" s="358">
        <v>3178466.72</v>
      </c>
      <c r="H10" s="358">
        <f>+E10-F10</f>
        <v>1687817.5400000005</v>
      </c>
      <c r="I10" s="162"/>
      <c r="IU10" s="162"/>
    </row>
    <row r="11" spans="2:255" x14ac:dyDescent="0.25">
      <c r="B11" s="355" t="s">
        <v>336</v>
      </c>
      <c r="C11" s="358">
        <v>73388049.319999993</v>
      </c>
      <c r="D11" s="359">
        <v>5873512.9500000002</v>
      </c>
      <c r="E11" s="358">
        <f t="shared" ref="E11:E24" si="0">+C11+D11</f>
        <v>79261562.269999996</v>
      </c>
      <c r="F11" s="359">
        <v>55803638.659999996</v>
      </c>
      <c r="G11" s="358">
        <v>51613765.509999998</v>
      </c>
      <c r="H11" s="358">
        <f t="shared" ref="H11:H24" si="1">+E11-F11</f>
        <v>23457923.609999999</v>
      </c>
      <c r="IU11" s="162"/>
    </row>
    <row r="12" spans="2:255" x14ac:dyDescent="0.25">
      <c r="B12" s="355" t="s">
        <v>337</v>
      </c>
      <c r="C12" s="358">
        <v>100813483</v>
      </c>
      <c r="D12" s="359">
        <v>10640016.210000001</v>
      </c>
      <c r="E12" s="358">
        <f t="shared" si="0"/>
        <v>111453499.21000001</v>
      </c>
      <c r="F12" s="359">
        <v>74442802.519999996</v>
      </c>
      <c r="G12" s="358">
        <v>73906967.209999993</v>
      </c>
      <c r="H12" s="358">
        <f t="shared" si="1"/>
        <v>37010696.690000013</v>
      </c>
      <c r="IU12" s="162"/>
    </row>
    <row r="13" spans="2:255" x14ac:dyDescent="0.25">
      <c r="B13" s="355" t="s">
        <v>338</v>
      </c>
      <c r="C13" s="358">
        <v>37920714</v>
      </c>
      <c r="D13" s="359">
        <v>5959112.2699999996</v>
      </c>
      <c r="E13" s="358">
        <f t="shared" si="0"/>
        <v>43879826.269999996</v>
      </c>
      <c r="F13" s="359">
        <v>25793384.100000001</v>
      </c>
      <c r="G13" s="358">
        <v>25308724.48</v>
      </c>
      <c r="H13" s="358">
        <f t="shared" si="1"/>
        <v>18086442.169999994</v>
      </c>
      <c r="IU13" s="162"/>
    </row>
    <row r="14" spans="2:255" x14ac:dyDescent="0.25">
      <c r="B14" s="355" t="s">
        <v>339</v>
      </c>
      <c r="C14" s="358">
        <v>75029611</v>
      </c>
      <c r="D14" s="359">
        <v>-4968437.8600000003</v>
      </c>
      <c r="E14" s="358">
        <f t="shared" si="0"/>
        <v>70061173.140000001</v>
      </c>
      <c r="F14" s="359">
        <v>50351085.630000003</v>
      </c>
      <c r="G14" s="358">
        <v>49856531.899999999</v>
      </c>
      <c r="H14" s="358">
        <f t="shared" si="1"/>
        <v>19710087.509999998</v>
      </c>
      <c r="IU14" s="162"/>
    </row>
    <row r="15" spans="2:255" x14ac:dyDescent="0.25">
      <c r="B15" s="355" t="s">
        <v>340</v>
      </c>
      <c r="C15" s="358">
        <v>462538950</v>
      </c>
      <c r="D15" s="359">
        <v>22691486.52</v>
      </c>
      <c r="E15" s="358">
        <f t="shared" si="0"/>
        <v>485230436.51999998</v>
      </c>
      <c r="F15" s="359">
        <v>321145901.87</v>
      </c>
      <c r="G15" s="358">
        <v>318073264.62</v>
      </c>
      <c r="H15" s="358">
        <f t="shared" si="1"/>
        <v>164084534.64999998</v>
      </c>
      <c r="IU15" s="162"/>
    </row>
    <row r="16" spans="2:255" x14ac:dyDescent="0.25">
      <c r="B16" s="355" t="s">
        <v>341</v>
      </c>
      <c r="C16" s="358">
        <v>228722180</v>
      </c>
      <c r="D16" s="359">
        <v>110068597.54000001</v>
      </c>
      <c r="E16" s="358">
        <f t="shared" si="0"/>
        <v>338790777.54000002</v>
      </c>
      <c r="F16" s="359">
        <v>160953433.80000001</v>
      </c>
      <c r="G16" s="358">
        <v>157365514.86000001</v>
      </c>
      <c r="H16" s="358">
        <f t="shared" si="1"/>
        <v>177837343.74000001</v>
      </c>
      <c r="IU16" s="162"/>
    </row>
    <row r="17" spans="2:255" x14ac:dyDescent="0.25">
      <c r="B17" s="355" t="s">
        <v>342</v>
      </c>
      <c r="C17" s="358">
        <v>5451619</v>
      </c>
      <c r="D17" s="359">
        <v>5477786.7599999998</v>
      </c>
      <c r="E17" s="358">
        <f t="shared" si="0"/>
        <v>10929405.76</v>
      </c>
      <c r="F17" s="359">
        <v>8452353.8699999992</v>
      </c>
      <c r="G17" s="358">
        <v>8334088.3399999999</v>
      </c>
      <c r="H17" s="358">
        <f t="shared" si="1"/>
        <v>2477051.8900000006</v>
      </c>
      <c r="IU17" s="162"/>
    </row>
    <row r="18" spans="2:255" x14ac:dyDescent="0.25">
      <c r="B18" s="355" t="s">
        <v>343</v>
      </c>
      <c r="C18" s="358">
        <v>7910801</v>
      </c>
      <c r="D18" s="359">
        <v>2732029.35</v>
      </c>
      <c r="E18" s="358">
        <f t="shared" si="0"/>
        <v>10642830.35</v>
      </c>
      <c r="F18" s="359">
        <v>7619730.9199999999</v>
      </c>
      <c r="G18" s="358">
        <v>7551002.6299999999</v>
      </c>
      <c r="H18" s="358">
        <f t="shared" si="1"/>
        <v>3023099.4299999997</v>
      </c>
      <c r="IU18" s="162"/>
    </row>
    <row r="19" spans="2:255" x14ac:dyDescent="0.25">
      <c r="B19" s="355" t="s">
        <v>344</v>
      </c>
      <c r="C19" s="358">
        <v>79848480</v>
      </c>
      <c r="D19" s="359">
        <v>6166725.6299999999</v>
      </c>
      <c r="E19" s="358">
        <f t="shared" si="0"/>
        <v>86015205.629999995</v>
      </c>
      <c r="F19" s="359">
        <v>55244229.329999998</v>
      </c>
      <c r="G19" s="358">
        <v>54726154.210000001</v>
      </c>
      <c r="H19" s="358">
        <f t="shared" si="1"/>
        <v>30770976.299999997</v>
      </c>
      <c r="IU19" s="162"/>
    </row>
    <row r="20" spans="2:255" x14ac:dyDescent="0.25">
      <c r="B20" s="355" t="s">
        <v>345</v>
      </c>
      <c r="C20" s="358">
        <v>7567536</v>
      </c>
      <c r="D20" s="359">
        <v>1469724.91</v>
      </c>
      <c r="E20" s="358">
        <f t="shared" si="0"/>
        <v>9037260.9100000001</v>
      </c>
      <c r="F20" s="359">
        <v>6429922.3600000003</v>
      </c>
      <c r="G20" s="358">
        <v>6410722.8200000003</v>
      </c>
      <c r="H20" s="358">
        <f t="shared" si="1"/>
        <v>2607338.5499999998</v>
      </c>
      <c r="IU20" s="162"/>
    </row>
    <row r="21" spans="2:255" x14ac:dyDescent="0.25">
      <c r="B21" s="355" t="s">
        <v>346</v>
      </c>
      <c r="C21" s="358">
        <v>315035324.06</v>
      </c>
      <c r="D21" s="359">
        <v>164165551.87</v>
      </c>
      <c r="E21" s="358">
        <f t="shared" si="0"/>
        <v>479200875.93000001</v>
      </c>
      <c r="F21" s="359">
        <v>150006314.44999999</v>
      </c>
      <c r="G21" s="358">
        <v>149916633.86000001</v>
      </c>
      <c r="H21" s="358">
        <f t="shared" si="1"/>
        <v>329194561.48000002</v>
      </c>
      <c r="IU21" s="162"/>
    </row>
    <row r="22" spans="2:255" x14ac:dyDescent="0.25">
      <c r="B22" s="355" t="s">
        <v>347</v>
      </c>
      <c r="C22" s="358">
        <v>48552606</v>
      </c>
      <c r="D22" s="359">
        <v>2941798.33</v>
      </c>
      <c r="E22" s="358">
        <f t="shared" si="0"/>
        <v>51494404.329999998</v>
      </c>
      <c r="F22" s="359">
        <v>33589374.450000003</v>
      </c>
      <c r="G22" s="358">
        <v>32403818.309999999</v>
      </c>
      <c r="H22" s="358">
        <f t="shared" si="1"/>
        <v>17905029.879999995</v>
      </c>
      <c r="IU22" s="162"/>
    </row>
    <row r="23" spans="2:255" x14ac:dyDescent="0.25">
      <c r="B23" s="355" t="s">
        <v>348</v>
      </c>
      <c r="C23" s="358">
        <v>14954015</v>
      </c>
      <c r="D23" s="359">
        <v>-1058980.6200000001</v>
      </c>
      <c r="E23" s="358">
        <f t="shared" si="0"/>
        <v>13895034.379999999</v>
      </c>
      <c r="F23" s="359">
        <v>8542804.5500000007</v>
      </c>
      <c r="G23" s="358">
        <v>8522564.6699999999</v>
      </c>
      <c r="H23" s="358">
        <f t="shared" si="1"/>
        <v>5352229.8299999982</v>
      </c>
      <c r="IU23" s="162"/>
    </row>
    <row r="24" spans="2:255" x14ac:dyDescent="0.25">
      <c r="B24" s="355" t="s">
        <v>349</v>
      </c>
      <c r="C24" s="360">
        <v>51917612</v>
      </c>
      <c r="D24" s="359">
        <v>6469945.3099999996</v>
      </c>
      <c r="E24" s="358">
        <f t="shared" si="0"/>
        <v>58387557.310000002</v>
      </c>
      <c r="F24" s="359">
        <v>37914864.5</v>
      </c>
      <c r="G24" s="360">
        <v>37661103.759999998</v>
      </c>
      <c r="H24" s="358">
        <f t="shared" si="1"/>
        <v>20472692.810000002</v>
      </c>
      <c r="IU24" s="162"/>
    </row>
    <row r="25" spans="2:255" x14ac:dyDescent="0.25">
      <c r="B25" s="356"/>
      <c r="C25" s="357">
        <f>SUM(C10:C24)</f>
        <v>1514573232.3799999</v>
      </c>
      <c r="D25" s="357">
        <f t="shared" ref="D25:H25" si="2">SUM(D10:D24)</f>
        <v>338592409.64999998</v>
      </c>
      <c r="E25" s="357">
        <f t="shared" si="2"/>
        <v>1853165642.0300002</v>
      </c>
      <c r="F25" s="357">
        <f t="shared" si="2"/>
        <v>999487815.95000005</v>
      </c>
      <c r="G25" s="357">
        <f t="shared" si="2"/>
        <v>984829323.89999998</v>
      </c>
      <c r="H25" s="357">
        <f t="shared" si="2"/>
        <v>853677826.07999992</v>
      </c>
      <c r="IU25" s="162"/>
    </row>
    <row r="27" spans="2:255" x14ac:dyDescent="0.25">
      <c r="C27" s="162"/>
      <c r="D27" s="162"/>
      <c r="E27" s="162"/>
      <c r="F27" s="162"/>
      <c r="G27" s="162"/>
      <c r="H27" s="162"/>
    </row>
    <row r="28" spans="2:255" x14ac:dyDescent="0.25">
      <c r="C28" s="162"/>
      <c r="D28" s="162"/>
      <c r="E28" s="162"/>
      <c r="F28" s="162"/>
      <c r="G28" s="162"/>
      <c r="H28" s="162"/>
    </row>
  </sheetData>
  <mergeCells count="7">
    <mergeCell ref="B1:H1"/>
    <mergeCell ref="B2:H2"/>
    <mergeCell ref="B3:H3"/>
    <mergeCell ref="B4:H4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8"/>
  <sheetViews>
    <sheetView workbookViewId="0">
      <selection activeCell="G1" sqref="G1"/>
    </sheetView>
  </sheetViews>
  <sheetFormatPr baseColWidth="10" defaultColWidth="0" defaultRowHeight="14.25" x14ac:dyDescent="0.2"/>
  <cols>
    <col min="1" max="1" width="2.7109375" style="361" customWidth="1"/>
    <col min="2" max="2" width="17.85546875" style="361" customWidth="1"/>
    <col min="3" max="3" width="42.42578125" style="361" customWidth="1"/>
    <col min="4" max="4" width="14.42578125" style="389" customWidth="1"/>
    <col min="5" max="5" width="13.28515625" style="389" customWidth="1"/>
    <col min="6" max="6" width="14.7109375" style="389" customWidth="1"/>
    <col min="7" max="7" width="13.28515625" style="389" customWidth="1"/>
    <col min="8" max="8" width="13.28515625" style="389" bestFit="1" customWidth="1"/>
    <col min="9" max="9" width="14.7109375" style="389" customWidth="1"/>
    <col min="10" max="10" width="2.7109375" style="361" customWidth="1"/>
    <col min="11" max="16384" width="11.42578125" style="361" hidden="1"/>
  </cols>
  <sheetData>
    <row r="2" spans="2:11" x14ac:dyDescent="0.2">
      <c r="B2" s="545" t="s">
        <v>0</v>
      </c>
      <c r="C2" s="545"/>
      <c r="D2" s="545"/>
      <c r="E2" s="545"/>
      <c r="F2" s="545"/>
      <c r="G2" s="545"/>
      <c r="H2" s="545"/>
      <c r="I2" s="545"/>
    </row>
    <row r="3" spans="2:11" x14ac:dyDescent="0.2">
      <c r="B3" s="545" t="s">
        <v>270</v>
      </c>
      <c r="C3" s="545"/>
      <c r="D3" s="545"/>
      <c r="E3" s="545"/>
      <c r="F3" s="545"/>
      <c r="G3" s="545"/>
      <c r="H3" s="545"/>
      <c r="I3" s="545"/>
    </row>
    <row r="4" spans="2:11" x14ac:dyDescent="0.2">
      <c r="B4" s="545" t="s">
        <v>350</v>
      </c>
      <c r="C4" s="545"/>
      <c r="D4" s="545"/>
      <c r="E4" s="545"/>
      <c r="F4" s="545"/>
      <c r="G4" s="545"/>
      <c r="H4" s="545"/>
      <c r="I4" s="545"/>
    </row>
    <row r="5" spans="2:11" x14ac:dyDescent="0.2">
      <c r="B5" s="545" t="s">
        <v>198</v>
      </c>
      <c r="C5" s="545"/>
      <c r="D5" s="545"/>
      <c r="E5" s="545"/>
      <c r="F5" s="545"/>
      <c r="G5" s="545"/>
      <c r="H5" s="545"/>
      <c r="I5" s="545"/>
    </row>
    <row r="6" spans="2:11" x14ac:dyDescent="0.2">
      <c r="B6" s="545" t="s">
        <v>233</v>
      </c>
      <c r="C6" s="545"/>
      <c r="D6" s="545"/>
      <c r="E6" s="545"/>
      <c r="F6" s="545"/>
      <c r="G6" s="545"/>
      <c r="H6" s="545"/>
      <c r="I6" s="545"/>
    </row>
    <row r="7" spans="2:11" ht="15" x14ac:dyDescent="0.2">
      <c r="B7" s="332"/>
      <c r="C7" s="362"/>
      <c r="D7" s="558"/>
      <c r="E7" s="558"/>
      <c r="F7" s="558"/>
      <c r="G7" s="558"/>
      <c r="H7" s="558"/>
      <c r="I7" s="558"/>
      <c r="J7" s="558"/>
      <c r="K7" s="558"/>
    </row>
    <row r="8" spans="2:11" x14ac:dyDescent="0.2">
      <c r="B8" s="559" t="s">
        <v>75</v>
      </c>
      <c r="C8" s="560"/>
      <c r="D8" s="565" t="s">
        <v>272</v>
      </c>
      <c r="E8" s="566"/>
      <c r="F8" s="566"/>
      <c r="G8" s="566"/>
      <c r="H8" s="567"/>
      <c r="I8" s="568" t="s">
        <v>273</v>
      </c>
    </row>
    <row r="9" spans="2:11" ht="27.75" customHeight="1" x14ac:dyDescent="0.2">
      <c r="B9" s="561"/>
      <c r="C9" s="562"/>
      <c r="D9" s="363" t="s">
        <v>274</v>
      </c>
      <c r="E9" s="364" t="s">
        <v>275</v>
      </c>
      <c r="F9" s="363" t="s">
        <v>239</v>
      </c>
      <c r="G9" s="363" t="s">
        <v>240</v>
      </c>
      <c r="H9" s="363" t="s">
        <v>276</v>
      </c>
      <c r="I9" s="569"/>
    </row>
    <row r="10" spans="2:11" x14ac:dyDescent="0.2">
      <c r="B10" s="563"/>
      <c r="C10" s="564"/>
      <c r="D10" s="365">
        <v>1</v>
      </c>
      <c r="E10" s="365">
        <v>2</v>
      </c>
      <c r="F10" s="365" t="s">
        <v>277</v>
      </c>
      <c r="G10" s="365">
        <v>4</v>
      </c>
      <c r="H10" s="365">
        <v>5</v>
      </c>
      <c r="I10" s="366" t="s">
        <v>278</v>
      </c>
    </row>
    <row r="11" spans="2:11" x14ac:dyDescent="0.2">
      <c r="B11" s="367"/>
      <c r="C11" s="368"/>
      <c r="D11" s="369"/>
      <c r="E11" s="369"/>
      <c r="F11" s="369"/>
      <c r="G11" s="369"/>
      <c r="H11" s="369"/>
      <c r="I11" s="369"/>
    </row>
    <row r="12" spans="2:11" x14ac:dyDescent="0.2">
      <c r="B12" s="570" t="s">
        <v>351</v>
      </c>
      <c r="C12" s="571"/>
      <c r="D12" s="370">
        <f t="shared" ref="D12:I12" si="0">SUM(D13:D20)</f>
        <v>434236272.31999999</v>
      </c>
      <c r="E12" s="370">
        <f t="shared" si="0"/>
        <v>134396393.75</v>
      </c>
      <c r="F12" s="370">
        <f t="shared" si="0"/>
        <v>568632666.06999993</v>
      </c>
      <c r="G12" s="370">
        <f t="shared" si="0"/>
        <v>309503426.60000002</v>
      </c>
      <c r="H12" s="370">
        <f t="shared" si="0"/>
        <v>300501974.13</v>
      </c>
      <c r="I12" s="370">
        <f t="shared" si="0"/>
        <v>259129239.46999997</v>
      </c>
    </row>
    <row r="13" spans="2:11" s="373" customFormat="1" ht="15" customHeight="1" x14ac:dyDescent="0.25">
      <c r="B13" s="556" t="s">
        <v>352</v>
      </c>
      <c r="C13" s="557"/>
      <c r="D13" s="371">
        <v>14954015</v>
      </c>
      <c r="E13" s="390">
        <v>-1058980.6200000001</v>
      </c>
      <c r="F13" s="372">
        <f>D13+E13</f>
        <v>13895034.379999999</v>
      </c>
      <c r="G13" s="391">
        <v>8542804.5500000007</v>
      </c>
      <c r="H13" s="391">
        <v>8522564.6699999999</v>
      </c>
      <c r="I13" s="372">
        <f>+F13-G13</f>
        <v>5352229.8299999982</v>
      </c>
    </row>
    <row r="14" spans="2:11" s="373" customFormat="1" ht="15" customHeight="1" x14ac:dyDescent="0.25">
      <c r="B14" s="556" t="s">
        <v>353</v>
      </c>
      <c r="C14" s="557"/>
      <c r="D14" s="371">
        <v>1598758</v>
      </c>
      <c r="E14" s="390">
        <v>-30899.61</v>
      </c>
      <c r="F14" s="372">
        <f t="shared" ref="F14:F20" si="1">D14+E14</f>
        <v>1567858.39</v>
      </c>
      <c r="G14" s="391">
        <v>994422.13</v>
      </c>
      <c r="H14" s="391">
        <v>993668.13</v>
      </c>
      <c r="I14" s="372">
        <f>+F14-G14</f>
        <v>573436.25999999989</v>
      </c>
    </row>
    <row r="15" spans="2:11" s="373" customFormat="1" ht="15" customHeight="1" x14ac:dyDescent="0.25">
      <c r="B15" s="556" t="s">
        <v>354</v>
      </c>
      <c r="C15" s="557"/>
      <c r="D15" s="371">
        <v>47844101</v>
      </c>
      <c r="E15" s="390">
        <v>6147924.8200000003</v>
      </c>
      <c r="F15" s="372">
        <f t="shared" si="1"/>
        <v>53992025.82</v>
      </c>
      <c r="G15" s="391">
        <v>38604664.310000002</v>
      </c>
      <c r="H15" s="391">
        <v>37502585.299999997</v>
      </c>
      <c r="I15" s="372">
        <f>+F15-G15</f>
        <v>15387361.509999998</v>
      </c>
    </row>
    <row r="16" spans="2:11" s="373" customFormat="1" ht="15" customHeight="1" x14ac:dyDescent="0.25">
      <c r="B16" s="556" t="s">
        <v>355</v>
      </c>
      <c r="C16" s="557"/>
      <c r="D16" s="371">
        <v>0</v>
      </c>
      <c r="E16" s="390">
        <v>0</v>
      </c>
      <c r="F16" s="372">
        <f t="shared" si="1"/>
        <v>0</v>
      </c>
      <c r="G16" s="371">
        <v>0</v>
      </c>
      <c r="H16" s="371">
        <v>0</v>
      </c>
      <c r="I16" s="372">
        <f t="shared" ref="I16:I20" si="2">+F16-G16</f>
        <v>0</v>
      </c>
    </row>
    <row r="17" spans="2:9" s="373" customFormat="1" x14ac:dyDescent="0.25">
      <c r="B17" s="556" t="s">
        <v>356</v>
      </c>
      <c r="C17" s="557"/>
      <c r="D17" s="371">
        <v>61312383</v>
      </c>
      <c r="E17" s="390">
        <v>801356.16</v>
      </c>
      <c r="F17" s="372">
        <f t="shared" si="1"/>
        <v>62113739.159999996</v>
      </c>
      <c r="G17" s="391">
        <v>43848989.740000002</v>
      </c>
      <c r="H17" s="391">
        <v>43313154.43</v>
      </c>
      <c r="I17" s="372">
        <f t="shared" si="2"/>
        <v>18264749.419999994</v>
      </c>
    </row>
    <row r="18" spans="2:9" s="373" customFormat="1" x14ac:dyDescent="0.25">
      <c r="B18" s="556" t="s">
        <v>357</v>
      </c>
      <c r="C18" s="557"/>
      <c r="D18" s="371">
        <v>0</v>
      </c>
      <c r="E18" s="390">
        <v>0</v>
      </c>
      <c r="F18" s="372">
        <f t="shared" si="1"/>
        <v>0</v>
      </c>
      <c r="G18" s="371">
        <v>0</v>
      </c>
      <c r="H18" s="371">
        <v>0</v>
      </c>
      <c r="I18" s="372">
        <f t="shared" si="2"/>
        <v>0</v>
      </c>
    </row>
    <row r="19" spans="2:9" s="373" customFormat="1" x14ac:dyDescent="0.25">
      <c r="B19" s="556" t="s">
        <v>358</v>
      </c>
      <c r="C19" s="557"/>
      <c r="D19" s="371">
        <v>234032819</v>
      </c>
      <c r="E19" s="390">
        <v>120875617.58</v>
      </c>
      <c r="F19" s="372">
        <f t="shared" si="1"/>
        <v>354908436.57999998</v>
      </c>
      <c r="G19" s="391">
        <v>166088929.5</v>
      </c>
      <c r="H19" s="391">
        <v>162486435.78999999</v>
      </c>
      <c r="I19" s="372">
        <f t="shared" si="2"/>
        <v>188819507.07999998</v>
      </c>
    </row>
    <row r="20" spans="2:9" s="373" customFormat="1" x14ac:dyDescent="0.25">
      <c r="B20" s="556" t="s">
        <v>359</v>
      </c>
      <c r="C20" s="557"/>
      <c r="D20" s="371">
        <v>74494196.319999993</v>
      </c>
      <c r="E20" s="390">
        <v>7661375.4199999999</v>
      </c>
      <c r="F20" s="372">
        <f t="shared" si="1"/>
        <v>82155571.739999995</v>
      </c>
      <c r="G20" s="391">
        <v>51423616.369999997</v>
      </c>
      <c r="H20" s="391">
        <v>47683565.810000002</v>
      </c>
      <c r="I20" s="372">
        <f t="shared" si="2"/>
        <v>30731955.369999997</v>
      </c>
    </row>
    <row r="21" spans="2:9" x14ac:dyDescent="0.2">
      <c r="B21" s="374"/>
      <c r="C21" s="375"/>
      <c r="D21" s="376"/>
      <c r="E21" s="376"/>
      <c r="F21" s="376"/>
      <c r="G21" s="376"/>
      <c r="H21" s="376"/>
      <c r="I21" s="376"/>
    </row>
    <row r="22" spans="2:9" s="373" customFormat="1" x14ac:dyDescent="0.25">
      <c r="B22" s="572" t="s">
        <v>360</v>
      </c>
      <c r="C22" s="573"/>
      <c r="D22" s="377">
        <f t="shared" ref="D22:I22" si="3">SUM(D23:D29)</f>
        <v>1031637581.0599999</v>
      </c>
      <c r="E22" s="377">
        <f t="shared" si="3"/>
        <v>199413898.16000003</v>
      </c>
      <c r="F22" s="377">
        <f t="shared" si="3"/>
        <v>1231051479.2199998</v>
      </c>
      <c r="G22" s="377">
        <f t="shared" si="3"/>
        <v>649585244.26999998</v>
      </c>
      <c r="H22" s="377">
        <f t="shared" si="3"/>
        <v>644046470.21999991</v>
      </c>
      <c r="I22" s="377">
        <f t="shared" si="3"/>
        <v>581466234.94999993</v>
      </c>
    </row>
    <row r="23" spans="2:9" s="373" customFormat="1" x14ac:dyDescent="0.25">
      <c r="B23" s="556" t="s">
        <v>361</v>
      </c>
      <c r="C23" s="557"/>
      <c r="D23" s="378">
        <v>65683755</v>
      </c>
      <c r="E23" s="390">
        <v>-24904879.120000001</v>
      </c>
      <c r="F23" s="372">
        <f t="shared" ref="F23:F29" si="4">D23+E23</f>
        <v>40778875.879999995</v>
      </c>
      <c r="G23" s="391">
        <v>3238561.29</v>
      </c>
      <c r="H23" s="391">
        <v>3224401.11</v>
      </c>
      <c r="I23" s="372">
        <f t="shared" ref="I23:I29" si="5">+F23-G23</f>
        <v>37540314.589999996</v>
      </c>
    </row>
    <row r="24" spans="2:9" s="373" customFormat="1" x14ac:dyDescent="0.25">
      <c r="B24" s="556" t="s">
        <v>362</v>
      </c>
      <c r="C24" s="557"/>
      <c r="D24" s="378">
        <v>708260554.05999994</v>
      </c>
      <c r="E24" s="390">
        <v>213415454.83000001</v>
      </c>
      <c r="F24" s="372">
        <f t="shared" si="4"/>
        <v>921676008.88999999</v>
      </c>
      <c r="G24" s="391">
        <v>466956649.97000003</v>
      </c>
      <c r="H24" s="391">
        <v>463808492.31</v>
      </c>
      <c r="I24" s="372">
        <f t="shared" si="5"/>
        <v>454719358.91999996</v>
      </c>
    </row>
    <row r="25" spans="2:9" s="373" customFormat="1" x14ac:dyDescent="0.25">
      <c r="B25" s="556" t="s">
        <v>363</v>
      </c>
      <c r="C25" s="557"/>
      <c r="D25" s="378">
        <v>5183819</v>
      </c>
      <c r="E25" s="390">
        <v>-243882.19</v>
      </c>
      <c r="F25" s="372">
        <f t="shared" si="4"/>
        <v>4939936.8099999996</v>
      </c>
      <c r="G25" s="391">
        <v>3230950.38</v>
      </c>
      <c r="H25" s="391">
        <v>3217891.84</v>
      </c>
      <c r="I25" s="372">
        <f t="shared" si="5"/>
        <v>1708986.4299999997</v>
      </c>
    </row>
    <row r="26" spans="2:9" s="373" customFormat="1" x14ac:dyDescent="0.25">
      <c r="B26" s="556" t="s">
        <v>364</v>
      </c>
      <c r="C26" s="557"/>
      <c r="D26" s="378">
        <v>67858212</v>
      </c>
      <c r="E26" s="390">
        <v>5001265.99</v>
      </c>
      <c r="F26" s="372">
        <f t="shared" si="4"/>
        <v>72859477.989999995</v>
      </c>
      <c r="G26" s="391">
        <v>47519282.399999999</v>
      </c>
      <c r="H26" s="391">
        <v>47015623.32</v>
      </c>
      <c r="I26" s="372">
        <f t="shared" si="5"/>
        <v>25340195.589999996</v>
      </c>
    </row>
    <row r="27" spans="2:9" s="373" customFormat="1" x14ac:dyDescent="0.25">
      <c r="B27" s="556" t="s">
        <v>365</v>
      </c>
      <c r="C27" s="557"/>
      <c r="D27" s="378">
        <v>56252555</v>
      </c>
      <c r="E27" s="390">
        <v>-2985939.19</v>
      </c>
      <c r="F27" s="372">
        <f t="shared" si="4"/>
        <v>53266615.810000002</v>
      </c>
      <c r="G27" s="391">
        <v>39783443.670000002</v>
      </c>
      <c r="H27" s="391">
        <v>39627336.340000004</v>
      </c>
      <c r="I27" s="372">
        <f t="shared" si="5"/>
        <v>13483172.140000001</v>
      </c>
    </row>
    <row r="28" spans="2:9" s="373" customFormat="1" x14ac:dyDescent="0.25">
      <c r="B28" s="556" t="s">
        <v>366</v>
      </c>
      <c r="C28" s="557"/>
      <c r="D28" s="378">
        <v>56385432</v>
      </c>
      <c r="E28" s="390">
        <v>3639777.78</v>
      </c>
      <c r="F28" s="372">
        <f t="shared" si="4"/>
        <v>60025209.780000001</v>
      </c>
      <c r="G28" s="391">
        <v>39443406.890000001</v>
      </c>
      <c r="H28" s="391">
        <v>38176852.770000003</v>
      </c>
      <c r="I28" s="372">
        <f t="shared" si="5"/>
        <v>20581802.890000001</v>
      </c>
    </row>
    <row r="29" spans="2:9" s="373" customFormat="1" x14ac:dyDescent="0.25">
      <c r="B29" s="556" t="s">
        <v>367</v>
      </c>
      <c r="C29" s="557"/>
      <c r="D29" s="378">
        <v>72013254</v>
      </c>
      <c r="E29" s="390">
        <v>5492100.0599999996</v>
      </c>
      <c r="F29" s="372">
        <f t="shared" si="4"/>
        <v>77505354.060000002</v>
      </c>
      <c r="G29" s="391">
        <v>49412949.670000002</v>
      </c>
      <c r="H29" s="391">
        <v>48975872.530000001</v>
      </c>
      <c r="I29" s="372">
        <f t="shared" si="5"/>
        <v>28092404.390000001</v>
      </c>
    </row>
    <row r="30" spans="2:9" x14ac:dyDescent="0.2">
      <c r="B30" s="374"/>
      <c r="C30" s="375"/>
      <c r="D30" s="379"/>
      <c r="E30" s="379"/>
      <c r="F30" s="376"/>
      <c r="G30" s="379"/>
      <c r="H30" s="379"/>
      <c r="I30" s="379"/>
    </row>
    <row r="31" spans="2:9" s="373" customFormat="1" x14ac:dyDescent="0.25">
      <c r="B31" s="572" t="s">
        <v>368</v>
      </c>
      <c r="C31" s="573"/>
      <c r="D31" s="380">
        <f t="shared" ref="D31:I31" si="6">SUM(D32:D40)</f>
        <v>9196839</v>
      </c>
      <c r="E31" s="380">
        <f t="shared" si="6"/>
        <v>4144317.6899999995</v>
      </c>
      <c r="F31" s="380">
        <f t="shared" si="6"/>
        <v>13341156.689999999</v>
      </c>
      <c r="G31" s="380">
        <f t="shared" si="6"/>
        <v>9805232.2999999989</v>
      </c>
      <c r="H31" s="380">
        <f t="shared" si="6"/>
        <v>9686966.7699999996</v>
      </c>
      <c r="I31" s="380">
        <f t="shared" si="6"/>
        <v>3535924.3900000006</v>
      </c>
    </row>
    <row r="32" spans="2:9" s="373" customFormat="1" x14ac:dyDescent="0.25">
      <c r="B32" s="556" t="s">
        <v>369</v>
      </c>
      <c r="C32" s="557"/>
      <c r="D32" s="378">
        <v>5451619</v>
      </c>
      <c r="E32" s="378">
        <v>5477786.7599999998</v>
      </c>
      <c r="F32" s="372">
        <f t="shared" ref="F32:F40" si="7">D32+E32</f>
        <v>10929405.76</v>
      </c>
      <c r="G32" s="391">
        <v>8452353.8699999992</v>
      </c>
      <c r="H32" s="391">
        <v>8334088.3399999999</v>
      </c>
      <c r="I32" s="372">
        <f>+F32-G32</f>
        <v>2477051.8900000006</v>
      </c>
    </row>
    <row r="33" spans="2:9" s="373" customFormat="1" x14ac:dyDescent="0.25">
      <c r="B33" s="556" t="s">
        <v>370</v>
      </c>
      <c r="C33" s="557"/>
      <c r="D33" s="371">
        <v>0</v>
      </c>
      <c r="E33" s="371">
        <v>0</v>
      </c>
      <c r="F33" s="372">
        <f t="shared" si="7"/>
        <v>0</v>
      </c>
      <c r="G33" s="371">
        <v>0</v>
      </c>
      <c r="H33" s="371">
        <v>0</v>
      </c>
      <c r="I33" s="372">
        <f t="shared" ref="I33:I40" si="8">+F33-G33</f>
        <v>0</v>
      </c>
    </row>
    <row r="34" spans="2:9" s="373" customFormat="1" x14ac:dyDescent="0.25">
      <c r="B34" s="556" t="s">
        <v>371</v>
      </c>
      <c r="C34" s="557"/>
      <c r="D34" s="371">
        <v>0</v>
      </c>
      <c r="E34" s="371">
        <v>0</v>
      </c>
      <c r="F34" s="372">
        <f t="shared" si="7"/>
        <v>0</v>
      </c>
      <c r="G34" s="371">
        <v>0</v>
      </c>
      <c r="H34" s="371">
        <v>0</v>
      </c>
      <c r="I34" s="372">
        <f t="shared" si="8"/>
        <v>0</v>
      </c>
    </row>
    <row r="35" spans="2:9" s="373" customFormat="1" x14ac:dyDescent="0.25">
      <c r="B35" s="556" t="s">
        <v>372</v>
      </c>
      <c r="C35" s="557"/>
      <c r="D35" s="371">
        <v>0</v>
      </c>
      <c r="E35" s="371">
        <v>0</v>
      </c>
      <c r="F35" s="372">
        <f t="shared" si="7"/>
        <v>0</v>
      </c>
      <c r="G35" s="371">
        <v>0</v>
      </c>
      <c r="H35" s="371">
        <v>0</v>
      </c>
      <c r="I35" s="372">
        <f t="shared" si="8"/>
        <v>0</v>
      </c>
    </row>
    <row r="36" spans="2:9" s="373" customFormat="1" x14ac:dyDescent="0.25">
      <c r="B36" s="556" t="s">
        <v>373</v>
      </c>
      <c r="C36" s="557"/>
      <c r="D36" s="378">
        <v>3745220</v>
      </c>
      <c r="E36" s="378">
        <v>-1333469.07</v>
      </c>
      <c r="F36" s="372">
        <f t="shared" si="7"/>
        <v>2411750.9299999997</v>
      </c>
      <c r="G36" s="391">
        <v>1352878.43</v>
      </c>
      <c r="H36" s="391">
        <v>1352878.43</v>
      </c>
      <c r="I36" s="372">
        <f>+F36-G36</f>
        <v>1058872.4999999998</v>
      </c>
    </row>
    <row r="37" spans="2:9" s="373" customFormat="1" x14ac:dyDescent="0.25">
      <c r="B37" s="556" t="s">
        <v>374</v>
      </c>
      <c r="C37" s="557"/>
      <c r="D37" s="371">
        <v>0</v>
      </c>
      <c r="E37" s="371">
        <v>0</v>
      </c>
      <c r="F37" s="372">
        <f t="shared" si="7"/>
        <v>0</v>
      </c>
      <c r="G37" s="371">
        <v>0</v>
      </c>
      <c r="H37" s="371">
        <v>0</v>
      </c>
      <c r="I37" s="372">
        <f t="shared" si="8"/>
        <v>0</v>
      </c>
    </row>
    <row r="38" spans="2:9" s="373" customFormat="1" x14ac:dyDescent="0.25">
      <c r="B38" s="556" t="s">
        <v>375</v>
      </c>
      <c r="C38" s="557"/>
      <c r="D38" s="371">
        <v>0</v>
      </c>
      <c r="E38" s="371">
        <v>0</v>
      </c>
      <c r="F38" s="372">
        <f t="shared" si="7"/>
        <v>0</v>
      </c>
      <c r="G38" s="371">
        <v>0</v>
      </c>
      <c r="H38" s="371">
        <v>0</v>
      </c>
      <c r="I38" s="372">
        <f t="shared" si="8"/>
        <v>0</v>
      </c>
    </row>
    <row r="39" spans="2:9" s="373" customFormat="1" x14ac:dyDescent="0.25">
      <c r="B39" s="556" t="s">
        <v>376</v>
      </c>
      <c r="C39" s="557"/>
      <c r="D39" s="371">
        <v>0</v>
      </c>
      <c r="E39" s="371">
        <v>0</v>
      </c>
      <c r="F39" s="372">
        <f t="shared" si="7"/>
        <v>0</v>
      </c>
      <c r="G39" s="371">
        <v>0</v>
      </c>
      <c r="H39" s="371">
        <v>0</v>
      </c>
      <c r="I39" s="372">
        <f t="shared" si="8"/>
        <v>0</v>
      </c>
    </row>
    <row r="40" spans="2:9" s="373" customFormat="1" x14ac:dyDescent="0.25">
      <c r="B40" s="556" t="s">
        <v>377</v>
      </c>
      <c r="C40" s="557"/>
      <c r="D40" s="371">
        <v>0</v>
      </c>
      <c r="E40" s="371">
        <v>0</v>
      </c>
      <c r="F40" s="372">
        <f t="shared" si="7"/>
        <v>0</v>
      </c>
      <c r="G40" s="371">
        <v>0</v>
      </c>
      <c r="H40" s="371">
        <v>0</v>
      </c>
      <c r="I40" s="372">
        <f t="shared" si="8"/>
        <v>0</v>
      </c>
    </row>
    <row r="41" spans="2:9" x14ac:dyDescent="0.2">
      <c r="B41" s="374"/>
      <c r="C41" s="375"/>
      <c r="D41" s="379"/>
      <c r="E41" s="379"/>
      <c r="F41" s="379"/>
      <c r="G41" s="379"/>
      <c r="H41" s="379"/>
      <c r="I41" s="379"/>
    </row>
    <row r="42" spans="2:9" x14ac:dyDescent="0.2">
      <c r="B42" s="570" t="s">
        <v>378</v>
      </c>
      <c r="C42" s="571"/>
      <c r="D42" s="381">
        <f t="shared" ref="D42:I42" si="9">SUM(D43:D46)</f>
        <v>39502540</v>
      </c>
      <c r="E42" s="381">
        <f t="shared" si="9"/>
        <v>637800.05000000005</v>
      </c>
      <c r="F42" s="381">
        <f t="shared" si="9"/>
        <v>40140340.050000004</v>
      </c>
      <c r="G42" s="382">
        <f t="shared" si="9"/>
        <v>30593912.780000001</v>
      </c>
      <c r="H42" s="381">
        <f t="shared" si="9"/>
        <v>30593912.780000001</v>
      </c>
      <c r="I42" s="381">
        <f t="shared" si="9"/>
        <v>9546427.2700000033</v>
      </c>
    </row>
    <row r="43" spans="2:9" s="373" customFormat="1" x14ac:dyDescent="0.25">
      <c r="B43" s="556" t="s">
        <v>379</v>
      </c>
      <c r="C43" s="557"/>
      <c r="D43" s="378">
        <v>35502540</v>
      </c>
      <c r="E43" s="378">
        <v>1150123.8400000001</v>
      </c>
      <c r="F43" s="372">
        <f t="shared" ref="F43:F46" si="10">D43+E43</f>
        <v>36652663.840000004</v>
      </c>
      <c r="G43" s="391">
        <v>27106236.57</v>
      </c>
      <c r="H43" s="391">
        <v>27106236.57</v>
      </c>
      <c r="I43" s="372">
        <f>+F43-G43</f>
        <v>9546427.2700000033</v>
      </c>
    </row>
    <row r="44" spans="2:9" s="373" customFormat="1" x14ac:dyDescent="0.25">
      <c r="B44" s="556" t="s">
        <v>380</v>
      </c>
      <c r="C44" s="557"/>
      <c r="D44" s="371">
        <v>0</v>
      </c>
      <c r="E44" s="371">
        <v>0</v>
      </c>
      <c r="F44" s="372">
        <f t="shared" si="10"/>
        <v>0</v>
      </c>
      <c r="G44" s="371">
        <v>0</v>
      </c>
      <c r="H44" s="371">
        <v>0</v>
      </c>
      <c r="I44" s="372">
        <f t="shared" ref="I44:I45" si="11">+F44-G44</f>
        <v>0</v>
      </c>
    </row>
    <row r="45" spans="2:9" s="373" customFormat="1" x14ac:dyDescent="0.25">
      <c r="B45" s="556" t="s">
        <v>381</v>
      </c>
      <c r="C45" s="557"/>
      <c r="D45" s="371">
        <v>0</v>
      </c>
      <c r="E45" s="371">
        <v>0</v>
      </c>
      <c r="F45" s="372">
        <f t="shared" si="10"/>
        <v>0</v>
      </c>
      <c r="G45" s="371">
        <v>0</v>
      </c>
      <c r="H45" s="371">
        <v>0</v>
      </c>
      <c r="I45" s="372">
        <f t="shared" si="11"/>
        <v>0</v>
      </c>
    </row>
    <row r="46" spans="2:9" s="373" customFormat="1" x14ac:dyDescent="0.25">
      <c r="B46" s="556" t="s">
        <v>382</v>
      </c>
      <c r="C46" s="557"/>
      <c r="D46" s="378">
        <v>4000000</v>
      </c>
      <c r="E46" s="378">
        <v>-512323.79</v>
      </c>
      <c r="F46" s="372">
        <f t="shared" si="10"/>
        <v>3487676.21</v>
      </c>
      <c r="G46" s="391">
        <v>3487676.21</v>
      </c>
      <c r="H46" s="378">
        <v>3487676.21</v>
      </c>
      <c r="I46" s="372">
        <f>+F46-G46</f>
        <v>0</v>
      </c>
    </row>
    <row r="47" spans="2:9" x14ac:dyDescent="0.2">
      <c r="B47" s="383"/>
      <c r="C47" s="384"/>
      <c r="D47" s="385"/>
      <c r="E47" s="385"/>
      <c r="F47" s="385"/>
      <c r="G47" s="385"/>
      <c r="H47" s="385"/>
      <c r="I47" s="385"/>
    </row>
    <row r="48" spans="2:9" x14ac:dyDescent="0.2">
      <c r="B48" s="386"/>
      <c r="C48" s="387" t="s">
        <v>328</v>
      </c>
      <c r="D48" s="388">
        <f t="shared" ref="D48:I48" si="12">SUM(D12,D22,D31,D42)</f>
        <v>1514573232.3799999</v>
      </c>
      <c r="E48" s="388">
        <f t="shared" si="12"/>
        <v>338592409.65000004</v>
      </c>
      <c r="F48" s="388">
        <f t="shared" si="12"/>
        <v>1853165642.0299997</v>
      </c>
      <c r="G48" s="388">
        <f t="shared" si="12"/>
        <v>999487815.94999993</v>
      </c>
      <c r="H48" s="388">
        <f t="shared" si="12"/>
        <v>984829323.89999986</v>
      </c>
      <c r="I48" s="388">
        <f t="shared" si="12"/>
        <v>853677826.0799998</v>
      </c>
    </row>
  </sheetData>
  <mergeCells count="41">
    <mergeCell ref="B42:C42"/>
    <mergeCell ref="B43:C43"/>
    <mergeCell ref="B44:C44"/>
    <mergeCell ref="B45:C45"/>
    <mergeCell ref="B46:C46"/>
    <mergeCell ref="B40:C40"/>
    <mergeCell ref="B28:C28"/>
    <mergeCell ref="B29:C2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7:C27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26:C26"/>
    <mergeCell ref="B14:C14"/>
    <mergeCell ref="B2:I2"/>
    <mergeCell ref="B3:I3"/>
    <mergeCell ref="B4:I4"/>
    <mergeCell ref="B5:I5"/>
    <mergeCell ref="B6:I6"/>
    <mergeCell ref="D7:K7"/>
    <mergeCell ref="B8:C10"/>
    <mergeCell ref="D8:H8"/>
    <mergeCell ref="I8:I9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5" workbookViewId="0">
      <selection activeCell="I1" sqref="I1"/>
    </sheetView>
  </sheetViews>
  <sheetFormatPr baseColWidth="10" defaultColWidth="0" defaultRowHeight="14.25" customHeight="1" zeroHeight="1" x14ac:dyDescent="0.2"/>
  <cols>
    <col min="1" max="1" width="2.7109375" style="392" customWidth="1"/>
    <col min="2" max="3" width="11.42578125" style="392" customWidth="1"/>
    <col min="4" max="4" width="51.28515625" style="392" customWidth="1"/>
    <col min="5" max="5" width="14.7109375" style="392" customWidth="1"/>
    <col min="6" max="6" width="13.28515625" style="392" customWidth="1"/>
    <col min="7" max="7" width="14.7109375" style="392" customWidth="1"/>
    <col min="8" max="9" width="13.28515625" style="392" customWidth="1"/>
    <col min="10" max="10" width="14.7109375" style="392" customWidth="1"/>
    <col min="11" max="11" width="2.85546875" style="392" customWidth="1"/>
    <col min="12" max="16384" width="11.42578125" style="392" hidden="1"/>
  </cols>
  <sheetData>
    <row r="1" spans="2:10" x14ac:dyDescent="0.2"/>
    <row r="2" spans="2:10" x14ac:dyDescent="0.2">
      <c r="B2" s="545" t="s">
        <v>0</v>
      </c>
      <c r="C2" s="545"/>
      <c r="D2" s="545"/>
      <c r="E2" s="545"/>
      <c r="F2" s="545"/>
      <c r="G2" s="545"/>
      <c r="H2" s="545"/>
      <c r="I2" s="545"/>
      <c r="J2" s="582"/>
    </row>
    <row r="3" spans="2:10" x14ac:dyDescent="0.2">
      <c r="B3" s="545" t="s">
        <v>270</v>
      </c>
      <c r="C3" s="545"/>
      <c r="D3" s="545"/>
      <c r="E3" s="545"/>
      <c r="F3" s="545"/>
      <c r="G3" s="545"/>
      <c r="H3" s="545"/>
      <c r="I3" s="545"/>
      <c r="J3" s="582"/>
    </row>
    <row r="4" spans="2:10" x14ac:dyDescent="0.2">
      <c r="B4" s="545" t="s">
        <v>383</v>
      </c>
      <c r="C4" s="545"/>
      <c r="D4" s="545"/>
      <c r="E4" s="545"/>
      <c r="F4" s="545"/>
      <c r="G4" s="545"/>
      <c r="H4" s="545"/>
      <c r="I4" s="545"/>
      <c r="J4" s="582"/>
    </row>
    <row r="5" spans="2:10" x14ac:dyDescent="0.2">
      <c r="B5" s="545" t="s">
        <v>198</v>
      </c>
      <c r="C5" s="545"/>
      <c r="D5" s="545"/>
      <c r="E5" s="545"/>
      <c r="F5" s="545"/>
      <c r="G5" s="545"/>
      <c r="H5" s="545"/>
      <c r="I5" s="545"/>
      <c r="J5" s="582"/>
    </row>
    <row r="6" spans="2:10" x14ac:dyDescent="0.2">
      <c r="B6" s="545" t="s">
        <v>233</v>
      </c>
      <c r="C6" s="545"/>
      <c r="D6" s="545"/>
      <c r="E6" s="545"/>
      <c r="F6" s="545"/>
      <c r="G6" s="545"/>
      <c r="H6" s="545"/>
      <c r="I6" s="545"/>
      <c r="J6" s="582"/>
    </row>
    <row r="7" spans="2:10" x14ac:dyDescent="0.2">
      <c r="B7" s="332"/>
      <c r="C7" s="332"/>
      <c r="D7" s="332"/>
      <c r="E7" s="332"/>
      <c r="F7" s="332"/>
      <c r="G7" s="332"/>
      <c r="H7" s="332"/>
      <c r="I7" s="332"/>
      <c r="J7" s="332"/>
    </row>
    <row r="8" spans="2:10" x14ac:dyDescent="0.2">
      <c r="B8" s="559" t="s">
        <v>75</v>
      </c>
      <c r="C8" s="574"/>
      <c r="D8" s="560"/>
      <c r="E8" s="577" t="s">
        <v>384</v>
      </c>
      <c r="F8" s="578"/>
      <c r="G8" s="578"/>
      <c r="H8" s="578"/>
      <c r="I8" s="579"/>
      <c r="J8" s="580" t="s">
        <v>273</v>
      </c>
    </row>
    <row r="9" spans="2:10" ht="24" x14ac:dyDescent="0.2">
      <c r="B9" s="561"/>
      <c r="C9" s="575"/>
      <c r="D9" s="562"/>
      <c r="E9" s="393" t="s">
        <v>274</v>
      </c>
      <c r="F9" s="394" t="s">
        <v>275</v>
      </c>
      <c r="G9" s="395" t="s">
        <v>239</v>
      </c>
      <c r="H9" s="395" t="s">
        <v>240</v>
      </c>
      <c r="I9" s="396" t="s">
        <v>276</v>
      </c>
      <c r="J9" s="581"/>
    </row>
    <row r="10" spans="2:10" x14ac:dyDescent="0.2">
      <c r="B10" s="563"/>
      <c r="C10" s="576"/>
      <c r="D10" s="564"/>
      <c r="E10" s="397">
        <v>1</v>
      </c>
      <c r="F10" s="397">
        <v>2</v>
      </c>
      <c r="G10" s="397" t="s">
        <v>277</v>
      </c>
      <c r="H10" s="397">
        <v>4</v>
      </c>
      <c r="I10" s="398">
        <v>5</v>
      </c>
      <c r="J10" s="397" t="s">
        <v>278</v>
      </c>
    </row>
    <row r="11" spans="2:10" s="399" customFormat="1" x14ac:dyDescent="0.2">
      <c r="B11" s="585" t="s">
        <v>385</v>
      </c>
      <c r="C11" s="586"/>
      <c r="D11" s="587"/>
      <c r="E11" s="407">
        <f t="shared" ref="E11:J11" si="0">SUM(E12,E15,E24,E28,E31,E36)</f>
        <v>1475070692.3799999</v>
      </c>
      <c r="F11" s="407">
        <f t="shared" si="0"/>
        <v>337954609.59999996</v>
      </c>
      <c r="G11" s="407">
        <f t="shared" si="0"/>
        <v>1813025301.98</v>
      </c>
      <c r="H11" s="407">
        <f t="shared" si="0"/>
        <v>968893903.1700002</v>
      </c>
      <c r="I11" s="407">
        <f t="shared" si="0"/>
        <v>954235411.12</v>
      </c>
      <c r="J11" s="407">
        <f t="shared" si="0"/>
        <v>844131398.80999994</v>
      </c>
    </row>
    <row r="12" spans="2:10" s="399" customFormat="1" x14ac:dyDescent="0.2">
      <c r="B12" s="408"/>
      <c r="C12" s="588" t="s">
        <v>386</v>
      </c>
      <c r="D12" s="589"/>
      <c r="E12" s="409">
        <f t="shared" ref="E12:J12" si="1">SUM(E13:E14)</f>
        <v>0</v>
      </c>
      <c r="F12" s="409">
        <f t="shared" si="1"/>
        <v>0</v>
      </c>
      <c r="G12" s="409">
        <f t="shared" si="1"/>
        <v>0</v>
      </c>
      <c r="H12" s="409">
        <f t="shared" si="1"/>
        <v>0</v>
      </c>
      <c r="I12" s="409">
        <f t="shared" si="1"/>
        <v>0</v>
      </c>
      <c r="J12" s="409">
        <f t="shared" si="1"/>
        <v>0</v>
      </c>
    </row>
    <row r="13" spans="2:10" s="399" customFormat="1" x14ac:dyDescent="0.2">
      <c r="B13" s="408"/>
      <c r="C13" s="410"/>
      <c r="D13" s="411" t="s">
        <v>387</v>
      </c>
      <c r="E13" s="412">
        <v>0</v>
      </c>
      <c r="F13" s="412">
        <v>0</v>
      </c>
      <c r="G13" s="400">
        <f t="shared" ref="G13:G38" si="2">IF(AND(F13&gt;=0,E13&gt;=0),SUM(E13:F13),"-")</f>
        <v>0</v>
      </c>
      <c r="H13" s="412">
        <v>0</v>
      </c>
      <c r="I13" s="412">
        <v>0</v>
      </c>
      <c r="J13" s="401">
        <f t="shared" ref="J13:J14" si="3">IF(AND(H13&gt;=0,G13&gt;=0),(G13-H13),"-")</f>
        <v>0</v>
      </c>
    </row>
    <row r="14" spans="2:10" s="399" customFormat="1" x14ac:dyDescent="0.2">
      <c r="B14" s="408"/>
      <c r="C14" s="410"/>
      <c r="D14" s="411" t="s">
        <v>388</v>
      </c>
      <c r="E14" s="412">
        <v>0</v>
      </c>
      <c r="F14" s="412">
        <v>0</v>
      </c>
      <c r="G14" s="400">
        <f t="shared" si="2"/>
        <v>0</v>
      </c>
      <c r="H14" s="412">
        <v>0</v>
      </c>
      <c r="I14" s="412">
        <v>0</v>
      </c>
      <c r="J14" s="401">
        <f t="shared" si="3"/>
        <v>0</v>
      </c>
    </row>
    <row r="15" spans="2:10" s="399" customFormat="1" x14ac:dyDescent="0.2">
      <c r="B15" s="408"/>
      <c r="C15" s="588" t="s">
        <v>389</v>
      </c>
      <c r="D15" s="589"/>
      <c r="E15" s="409">
        <f t="shared" ref="E15:J15" si="4">SUM(E16:E23)</f>
        <v>973985750.94999993</v>
      </c>
      <c r="F15" s="409">
        <f t="shared" si="4"/>
        <v>269169215.44999999</v>
      </c>
      <c r="G15" s="409">
        <f t="shared" si="4"/>
        <v>1243154966.4000001</v>
      </c>
      <c r="H15" s="409">
        <f t="shared" si="4"/>
        <v>677877306.88000011</v>
      </c>
      <c r="I15" s="409">
        <f t="shared" si="4"/>
        <v>671505425.17000008</v>
      </c>
      <c r="J15" s="409">
        <f t="shared" si="4"/>
        <v>565277659.51999998</v>
      </c>
    </row>
    <row r="16" spans="2:10" s="399" customFormat="1" x14ac:dyDescent="0.2">
      <c r="B16" s="408"/>
      <c r="C16" s="410"/>
      <c r="D16" s="411" t="s">
        <v>390</v>
      </c>
      <c r="E16" s="412">
        <v>782008554.65999997</v>
      </c>
      <c r="F16" s="371">
        <v>95536363.5</v>
      </c>
      <c r="G16" s="400">
        <f>E16+F16</f>
        <v>877544918.15999997</v>
      </c>
      <c r="H16" s="371">
        <v>561442819.19000006</v>
      </c>
      <c r="I16" s="371">
        <v>555247672.13</v>
      </c>
      <c r="J16" s="401">
        <f>+G16-H16</f>
        <v>316102098.96999991</v>
      </c>
    </row>
    <row r="17" spans="2:10" s="399" customFormat="1" x14ac:dyDescent="0.2">
      <c r="B17" s="408"/>
      <c r="C17" s="410"/>
      <c r="D17" s="411" t="s">
        <v>391</v>
      </c>
      <c r="E17" s="412">
        <v>0</v>
      </c>
      <c r="F17" s="412">
        <v>0</v>
      </c>
      <c r="G17" s="400">
        <f>E17+F17</f>
        <v>0</v>
      </c>
      <c r="H17" s="412">
        <v>0</v>
      </c>
      <c r="I17" s="412">
        <v>0</v>
      </c>
      <c r="J17" s="401">
        <f t="shared" ref="J17:J22" si="5">+G17-H17</f>
        <v>0</v>
      </c>
    </row>
    <row r="18" spans="2:10" s="399" customFormat="1" x14ac:dyDescent="0.2">
      <c r="B18" s="408"/>
      <c r="C18" s="410"/>
      <c r="D18" s="411" t="s">
        <v>392</v>
      </c>
      <c r="E18" s="412">
        <v>0</v>
      </c>
      <c r="F18" s="412">
        <v>0</v>
      </c>
      <c r="G18" s="400">
        <f t="shared" ref="G18:G26" si="6">E18+F18</f>
        <v>0</v>
      </c>
      <c r="H18" s="412">
        <v>0</v>
      </c>
      <c r="I18" s="412">
        <v>0</v>
      </c>
      <c r="J18" s="401">
        <f t="shared" si="5"/>
        <v>0</v>
      </c>
    </row>
    <row r="19" spans="2:10" s="399" customFormat="1" x14ac:dyDescent="0.2">
      <c r="B19" s="408"/>
      <c r="C19" s="410"/>
      <c r="D19" s="411" t="s">
        <v>393</v>
      </c>
      <c r="E19" s="412">
        <v>5451619</v>
      </c>
      <c r="F19" s="371">
        <v>3979786.76</v>
      </c>
      <c r="G19" s="400">
        <f t="shared" si="6"/>
        <v>9431405.7599999998</v>
      </c>
      <c r="H19" s="371">
        <v>6954353.8700000001</v>
      </c>
      <c r="I19" s="371">
        <v>6836088.3399999999</v>
      </c>
      <c r="J19" s="401">
        <f>+G19-H19</f>
        <v>2477051.8899999997</v>
      </c>
    </row>
    <row r="20" spans="2:10" s="399" customFormat="1" x14ac:dyDescent="0.2">
      <c r="B20" s="408"/>
      <c r="C20" s="410"/>
      <c r="D20" s="411" t="s">
        <v>394</v>
      </c>
      <c r="E20" s="412">
        <v>0</v>
      </c>
      <c r="F20" s="412">
        <v>0</v>
      </c>
      <c r="G20" s="400">
        <f t="shared" si="6"/>
        <v>0</v>
      </c>
      <c r="H20" s="412">
        <v>0</v>
      </c>
      <c r="I20" s="412">
        <v>0</v>
      </c>
      <c r="J20" s="401">
        <f t="shared" si="5"/>
        <v>0</v>
      </c>
    </row>
    <row r="21" spans="2:10" s="399" customFormat="1" ht="24" x14ac:dyDescent="0.2">
      <c r="B21" s="408"/>
      <c r="C21" s="410"/>
      <c r="D21" s="411" t="s">
        <v>395</v>
      </c>
      <c r="E21" s="412">
        <v>0</v>
      </c>
      <c r="F21" s="412">
        <v>0</v>
      </c>
      <c r="G21" s="400">
        <f t="shared" si="6"/>
        <v>0</v>
      </c>
      <c r="H21" s="412">
        <v>0</v>
      </c>
      <c r="I21" s="412">
        <v>0</v>
      </c>
      <c r="J21" s="401">
        <f t="shared" si="5"/>
        <v>0</v>
      </c>
    </row>
    <row r="22" spans="2:10" s="399" customFormat="1" x14ac:dyDescent="0.2">
      <c r="B22" s="408"/>
      <c r="C22" s="410"/>
      <c r="D22" s="411" t="s">
        <v>396</v>
      </c>
      <c r="E22" s="412">
        <v>0</v>
      </c>
      <c r="F22" s="412">
        <v>0</v>
      </c>
      <c r="G22" s="400">
        <f t="shared" si="6"/>
        <v>0</v>
      </c>
      <c r="H22" s="412">
        <v>0</v>
      </c>
      <c r="I22" s="412">
        <v>0</v>
      </c>
      <c r="J22" s="401">
        <f t="shared" si="5"/>
        <v>0</v>
      </c>
    </row>
    <row r="23" spans="2:10" s="399" customFormat="1" x14ac:dyDescent="0.2">
      <c r="B23" s="408"/>
      <c r="C23" s="410"/>
      <c r="D23" s="411" t="s">
        <v>397</v>
      </c>
      <c r="E23" s="412">
        <v>186525577.28999999</v>
      </c>
      <c r="F23" s="371">
        <v>169653065.19</v>
      </c>
      <c r="G23" s="400">
        <f t="shared" si="6"/>
        <v>356178642.48000002</v>
      </c>
      <c r="H23" s="371">
        <v>109480133.81999999</v>
      </c>
      <c r="I23" s="371">
        <v>109421664.7</v>
      </c>
      <c r="J23" s="401">
        <f>+G23-H23</f>
        <v>246698508.66000003</v>
      </c>
    </row>
    <row r="24" spans="2:10" s="399" customFormat="1" x14ac:dyDescent="0.2">
      <c r="B24" s="408"/>
      <c r="C24" s="588" t="s">
        <v>398</v>
      </c>
      <c r="D24" s="589"/>
      <c r="E24" s="409">
        <f t="shared" ref="E24:J24" si="7">SUM(E25:E27)</f>
        <v>107321189</v>
      </c>
      <c r="F24" s="409">
        <f t="shared" si="7"/>
        <v>5561831.3599999994</v>
      </c>
      <c r="G24" s="409">
        <f t="shared" si="7"/>
        <v>112883020.36</v>
      </c>
      <c r="H24" s="409">
        <f t="shared" si="7"/>
        <v>73773357.930000007</v>
      </c>
      <c r="I24" s="409">
        <f t="shared" si="7"/>
        <v>72750174.890000001</v>
      </c>
      <c r="J24" s="409">
        <f t="shared" si="7"/>
        <v>39109662.429999992</v>
      </c>
    </row>
    <row r="25" spans="2:10" s="399" customFormat="1" ht="24" x14ac:dyDescent="0.2">
      <c r="B25" s="408"/>
      <c r="C25" s="410"/>
      <c r="D25" s="411" t="s">
        <v>399</v>
      </c>
      <c r="E25" s="412">
        <v>55684103</v>
      </c>
      <c r="F25" s="371">
        <v>966344.06</v>
      </c>
      <c r="G25" s="400">
        <f t="shared" si="6"/>
        <v>56650447.060000002</v>
      </c>
      <c r="H25" s="371">
        <v>40799858.420000002</v>
      </c>
      <c r="I25" s="371">
        <v>40265386.460000001</v>
      </c>
      <c r="J25" s="401">
        <f>+G25-H25</f>
        <v>15850588.640000001</v>
      </c>
    </row>
    <row r="26" spans="2:10" s="399" customFormat="1" x14ac:dyDescent="0.2">
      <c r="B26" s="408"/>
      <c r="C26" s="410"/>
      <c r="D26" s="411" t="s">
        <v>400</v>
      </c>
      <c r="E26" s="412">
        <v>51637086</v>
      </c>
      <c r="F26" s="371">
        <v>4595487.3</v>
      </c>
      <c r="G26" s="400">
        <f t="shared" si="6"/>
        <v>56232573.299999997</v>
      </c>
      <c r="H26" s="371">
        <v>32973499.510000002</v>
      </c>
      <c r="I26" s="371">
        <v>32484788.43</v>
      </c>
      <c r="J26" s="401">
        <f>+G26-H26</f>
        <v>23259073.789999995</v>
      </c>
    </row>
    <row r="27" spans="2:10" s="399" customFormat="1" x14ac:dyDescent="0.2">
      <c r="B27" s="408"/>
      <c r="C27" s="410"/>
      <c r="D27" s="411" t="s">
        <v>401</v>
      </c>
      <c r="E27" s="412">
        <v>0</v>
      </c>
      <c r="F27" s="371">
        <v>0</v>
      </c>
      <c r="G27" s="400">
        <f t="shared" si="2"/>
        <v>0</v>
      </c>
      <c r="H27" s="371">
        <v>0</v>
      </c>
      <c r="I27" s="371">
        <v>0</v>
      </c>
      <c r="J27" s="401">
        <f>+G27-H27</f>
        <v>0</v>
      </c>
    </row>
    <row r="28" spans="2:10" s="399" customFormat="1" x14ac:dyDescent="0.2">
      <c r="B28" s="408"/>
      <c r="C28" s="588" t="s">
        <v>402</v>
      </c>
      <c r="D28" s="589"/>
      <c r="E28" s="409">
        <f t="shared" ref="E28:J28" si="8">SUM(E29:E30)</f>
        <v>0</v>
      </c>
      <c r="F28" s="409">
        <f t="shared" si="8"/>
        <v>0</v>
      </c>
      <c r="G28" s="409">
        <f t="shared" si="8"/>
        <v>0</v>
      </c>
      <c r="H28" s="409">
        <f t="shared" si="8"/>
        <v>0</v>
      </c>
      <c r="I28" s="409">
        <f t="shared" si="8"/>
        <v>0</v>
      </c>
      <c r="J28" s="409">
        <f t="shared" si="8"/>
        <v>0</v>
      </c>
    </row>
    <row r="29" spans="2:10" s="399" customFormat="1" x14ac:dyDescent="0.2">
      <c r="B29" s="408"/>
      <c r="C29" s="410"/>
      <c r="D29" s="411" t="s">
        <v>403</v>
      </c>
      <c r="E29" s="412">
        <v>0</v>
      </c>
      <c r="F29" s="412">
        <v>0</v>
      </c>
      <c r="G29" s="400">
        <f t="shared" si="2"/>
        <v>0</v>
      </c>
      <c r="H29" s="412">
        <v>0</v>
      </c>
      <c r="I29" s="412">
        <v>0</v>
      </c>
      <c r="J29" s="401">
        <f>+G29-H29</f>
        <v>0</v>
      </c>
    </row>
    <row r="30" spans="2:10" s="399" customFormat="1" x14ac:dyDescent="0.2">
      <c r="B30" s="408"/>
      <c r="C30" s="410"/>
      <c r="D30" s="411" t="s">
        <v>404</v>
      </c>
      <c r="E30" s="412">
        <v>0</v>
      </c>
      <c r="F30" s="412">
        <v>0</v>
      </c>
      <c r="G30" s="400">
        <f t="shared" si="2"/>
        <v>0</v>
      </c>
      <c r="H30" s="412">
        <v>0</v>
      </c>
      <c r="I30" s="412">
        <v>0</v>
      </c>
      <c r="J30" s="401">
        <f>+G30-H30</f>
        <v>0</v>
      </c>
    </row>
    <row r="31" spans="2:10" s="399" customFormat="1" x14ac:dyDescent="0.2">
      <c r="B31" s="408"/>
      <c r="C31" s="588" t="s">
        <v>405</v>
      </c>
      <c r="D31" s="589"/>
      <c r="E31" s="409">
        <f t="shared" ref="E31:J31" si="9">SUM(E32:E35)</f>
        <v>48552606</v>
      </c>
      <c r="F31" s="409">
        <f t="shared" si="9"/>
        <v>2941798.33</v>
      </c>
      <c r="G31" s="409">
        <f t="shared" si="9"/>
        <v>51494404.329999998</v>
      </c>
      <c r="H31" s="409">
        <f t="shared" si="9"/>
        <v>33589374.450000003</v>
      </c>
      <c r="I31" s="409">
        <f t="shared" si="9"/>
        <v>32403818.309999999</v>
      </c>
      <c r="J31" s="409">
        <f t="shared" si="9"/>
        <v>17905029.879999995</v>
      </c>
    </row>
    <row r="32" spans="2:10" s="399" customFormat="1" x14ac:dyDescent="0.2">
      <c r="B32" s="408"/>
      <c r="C32" s="410"/>
      <c r="D32" s="411" t="s">
        <v>406</v>
      </c>
      <c r="E32" s="412">
        <v>48552606</v>
      </c>
      <c r="F32" s="371">
        <v>2941798.33</v>
      </c>
      <c r="G32" s="400">
        <f>E32+F32</f>
        <v>51494404.329999998</v>
      </c>
      <c r="H32" s="371">
        <v>33589374.450000003</v>
      </c>
      <c r="I32" s="371">
        <v>32403818.309999999</v>
      </c>
      <c r="J32" s="401">
        <f>+G32-H32</f>
        <v>17905029.879999995</v>
      </c>
    </row>
    <row r="33" spans="2:10" s="399" customFormat="1" x14ac:dyDescent="0.2">
      <c r="B33" s="408"/>
      <c r="C33" s="410"/>
      <c r="D33" s="411" t="s">
        <v>407</v>
      </c>
      <c r="E33" s="412">
        <v>0</v>
      </c>
      <c r="F33" s="412">
        <v>0</v>
      </c>
      <c r="G33" s="400">
        <f t="shared" si="2"/>
        <v>0</v>
      </c>
      <c r="H33" s="412">
        <v>0</v>
      </c>
      <c r="I33" s="412">
        <v>0</v>
      </c>
      <c r="J33" s="401">
        <f>+G33-H33</f>
        <v>0</v>
      </c>
    </row>
    <row r="34" spans="2:10" s="399" customFormat="1" x14ac:dyDescent="0.2">
      <c r="B34" s="408"/>
      <c r="C34" s="410"/>
      <c r="D34" s="411" t="s">
        <v>408</v>
      </c>
      <c r="E34" s="412">
        <v>0</v>
      </c>
      <c r="F34" s="412">
        <v>0</v>
      </c>
      <c r="G34" s="400">
        <f t="shared" si="2"/>
        <v>0</v>
      </c>
      <c r="H34" s="412">
        <v>0</v>
      </c>
      <c r="I34" s="412">
        <v>0</v>
      </c>
      <c r="J34" s="401">
        <f>+G34-H34</f>
        <v>0</v>
      </c>
    </row>
    <row r="35" spans="2:10" s="399" customFormat="1" ht="24" x14ac:dyDescent="0.2">
      <c r="B35" s="408"/>
      <c r="C35" s="410"/>
      <c r="D35" s="411" t="s">
        <v>409</v>
      </c>
      <c r="E35" s="412">
        <v>0</v>
      </c>
      <c r="F35" s="412">
        <v>0</v>
      </c>
      <c r="G35" s="400">
        <f>IF(AND(F35&gt;=0,E35&gt;=0),SUM(E35:F35),"-")</f>
        <v>0</v>
      </c>
      <c r="H35" s="412">
        <v>0</v>
      </c>
      <c r="I35" s="412">
        <v>0</v>
      </c>
      <c r="J35" s="401">
        <f>+G35-H35</f>
        <v>0</v>
      </c>
    </row>
    <row r="36" spans="2:10" s="399" customFormat="1" x14ac:dyDescent="0.2">
      <c r="B36" s="408"/>
      <c r="C36" s="588" t="s">
        <v>410</v>
      </c>
      <c r="D36" s="589"/>
      <c r="E36" s="409">
        <f>SUM(E37)</f>
        <v>345211146.43000001</v>
      </c>
      <c r="F36" s="409">
        <f t="shared" ref="F36:J36" si="10">SUM(F37)</f>
        <v>60281764.460000001</v>
      </c>
      <c r="G36" s="409">
        <f t="shared" si="10"/>
        <v>405492910.88999999</v>
      </c>
      <c r="H36" s="409">
        <f t="shared" si="10"/>
        <v>183653863.91</v>
      </c>
      <c r="I36" s="409">
        <f t="shared" si="10"/>
        <v>177575992.75</v>
      </c>
      <c r="J36" s="409">
        <f t="shared" si="10"/>
        <v>221839046.97999999</v>
      </c>
    </row>
    <row r="37" spans="2:10" s="399" customFormat="1" x14ac:dyDescent="0.2">
      <c r="B37" s="408"/>
      <c r="C37" s="410"/>
      <c r="D37" s="411" t="s">
        <v>411</v>
      </c>
      <c r="E37" s="412">
        <v>345211146.43000001</v>
      </c>
      <c r="F37" s="371">
        <v>60281764.460000001</v>
      </c>
      <c r="G37" s="400">
        <f>E37+F37</f>
        <v>405492910.88999999</v>
      </c>
      <c r="H37" s="371">
        <v>183653863.91</v>
      </c>
      <c r="I37" s="371">
        <v>177575992.75</v>
      </c>
      <c r="J37" s="401">
        <f>+G37-H37</f>
        <v>221839046.97999999</v>
      </c>
    </row>
    <row r="38" spans="2:10" s="399" customFormat="1" x14ac:dyDescent="0.2">
      <c r="B38" s="585" t="s">
        <v>412</v>
      </c>
      <c r="C38" s="586"/>
      <c r="D38" s="587"/>
      <c r="E38" s="413">
        <v>0</v>
      </c>
      <c r="F38" s="413">
        <v>0</v>
      </c>
      <c r="G38" s="402">
        <f t="shared" si="2"/>
        <v>0</v>
      </c>
      <c r="H38" s="413">
        <v>0</v>
      </c>
      <c r="I38" s="413">
        <v>0</v>
      </c>
      <c r="J38" s="403">
        <f>+G38-H38</f>
        <v>0</v>
      </c>
    </row>
    <row r="39" spans="2:10" s="399" customFormat="1" x14ac:dyDescent="0.2">
      <c r="B39" s="585" t="s">
        <v>413</v>
      </c>
      <c r="C39" s="586"/>
      <c r="D39" s="587"/>
      <c r="E39" s="413">
        <v>35502540</v>
      </c>
      <c r="F39" s="414">
        <v>1150123.8400000001</v>
      </c>
      <c r="G39" s="402">
        <f>+F39+E39</f>
        <v>36652663.840000004</v>
      </c>
      <c r="H39" s="414">
        <v>27106236.57</v>
      </c>
      <c r="I39" s="414">
        <v>27106236.57</v>
      </c>
      <c r="J39" s="403">
        <f>+G39-H39</f>
        <v>9546427.2700000033</v>
      </c>
    </row>
    <row r="40" spans="2:10" s="399" customFormat="1" x14ac:dyDescent="0.2">
      <c r="B40" s="585" t="s">
        <v>414</v>
      </c>
      <c r="C40" s="586"/>
      <c r="D40" s="587"/>
      <c r="E40" s="413">
        <v>4000000</v>
      </c>
      <c r="F40" s="414">
        <v>-512323.79</v>
      </c>
      <c r="G40" s="402">
        <f>+E40+F40</f>
        <v>3487676.21</v>
      </c>
      <c r="H40" s="414">
        <v>3487676.21</v>
      </c>
      <c r="I40" s="414">
        <v>3487676.21</v>
      </c>
      <c r="J40" s="403">
        <f>+G40-H40</f>
        <v>0</v>
      </c>
    </row>
    <row r="41" spans="2:10" s="399" customFormat="1" x14ac:dyDescent="0.2">
      <c r="B41" s="590"/>
      <c r="C41" s="591"/>
      <c r="D41" s="592"/>
      <c r="E41" s="412"/>
      <c r="F41" s="371"/>
      <c r="G41" s="400"/>
      <c r="H41" s="371"/>
      <c r="I41" s="371"/>
      <c r="J41" s="401"/>
    </row>
    <row r="42" spans="2:10" s="399" customFormat="1" x14ac:dyDescent="0.2">
      <c r="B42" s="339"/>
      <c r="C42" s="583" t="s">
        <v>328</v>
      </c>
      <c r="D42" s="584"/>
      <c r="E42" s="404">
        <f t="shared" ref="E42:J42" si="11">SUM(E11,E38,E39,E40,E41)</f>
        <v>1514573232.3799999</v>
      </c>
      <c r="F42" s="404">
        <f t="shared" si="11"/>
        <v>338592409.64999992</v>
      </c>
      <c r="G42" s="404">
        <f t="shared" si="11"/>
        <v>1853165642.03</v>
      </c>
      <c r="H42" s="404">
        <f t="shared" si="11"/>
        <v>999487815.95000029</v>
      </c>
      <c r="I42" s="404">
        <f t="shared" si="11"/>
        <v>984829323.9000001</v>
      </c>
      <c r="J42" s="404">
        <f t="shared" si="11"/>
        <v>853677826.07999992</v>
      </c>
    </row>
    <row r="43" spans="2:10" s="399" customFormat="1" x14ac:dyDescent="0.2">
      <c r="E43" s="405"/>
      <c r="F43" s="405"/>
      <c r="G43" s="405"/>
      <c r="H43" s="405"/>
      <c r="I43" s="405"/>
      <c r="J43" s="405"/>
    </row>
    <row r="44" spans="2:10" x14ac:dyDescent="0.2">
      <c r="E44" s="406"/>
      <c r="F44" s="406"/>
      <c r="G44" s="406"/>
      <c r="H44" s="406"/>
      <c r="I44" s="406"/>
      <c r="J44" s="406"/>
    </row>
    <row r="45" spans="2:10" x14ac:dyDescent="0.2"/>
  </sheetData>
  <mergeCells count="20">
    <mergeCell ref="C42:D42"/>
    <mergeCell ref="B11:D11"/>
    <mergeCell ref="C12:D12"/>
    <mergeCell ref="C15:D15"/>
    <mergeCell ref="C24:D24"/>
    <mergeCell ref="C28:D28"/>
    <mergeCell ref="C31:D31"/>
    <mergeCell ref="C36:D36"/>
    <mergeCell ref="B38:D38"/>
    <mergeCell ref="B39:D39"/>
    <mergeCell ref="B40:D40"/>
    <mergeCell ref="B41:D41"/>
    <mergeCell ref="B8:D10"/>
    <mergeCell ref="E8:I8"/>
    <mergeCell ref="J8:J9"/>
    <mergeCell ref="B2:J2"/>
    <mergeCell ref="B3:J3"/>
    <mergeCell ref="B4:J4"/>
    <mergeCell ref="B5:J5"/>
    <mergeCell ref="B6:J6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J24 J28 J31 J36 G28 G24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workbookViewId="0">
      <selection activeCell="F4" sqref="F4"/>
    </sheetView>
  </sheetViews>
  <sheetFormatPr baseColWidth="10" defaultRowHeight="15" x14ac:dyDescent="0.25"/>
  <cols>
    <col min="1" max="1" width="12.140625" customWidth="1"/>
    <col min="2" max="2" width="33" customWidth="1"/>
    <col min="3" max="3" width="22" customWidth="1"/>
    <col min="4" max="5" width="18.28515625" customWidth="1"/>
  </cols>
  <sheetData>
    <row r="1" spans="2:5" x14ac:dyDescent="0.25">
      <c r="B1" s="593" t="s">
        <v>0</v>
      </c>
      <c r="C1" s="594"/>
      <c r="D1" s="594"/>
      <c r="E1" s="595"/>
    </row>
    <row r="2" spans="2:5" x14ac:dyDescent="0.25">
      <c r="B2" s="415"/>
      <c r="C2" s="416"/>
      <c r="D2" s="416"/>
      <c r="E2" s="417"/>
    </row>
    <row r="3" spans="2:5" x14ac:dyDescent="0.25">
      <c r="B3" s="596" t="s">
        <v>217</v>
      </c>
      <c r="C3" s="597"/>
      <c r="D3" s="597"/>
      <c r="E3" s="598"/>
    </row>
    <row r="4" spans="2:5" x14ac:dyDescent="0.25">
      <c r="B4" s="415"/>
      <c r="C4" s="416"/>
      <c r="D4" s="416"/>
      <c r="E4" s="417"/>
    </row>
    <row r="5" spans="2:5" x14ac:dyDescent="0.25">
      <c r="B5" s="599" t="s">
        <v>426</v>
      </c>
      <c r="C5" s="600"/>
      <c r="D5" s="600"/>
      <c r="E5" s="601"/>
    </row>
    <row r="6" spans="2:5" x14ac:dyDescent="0.25">
      <c r="B6" s="602" t="s">
        <v>415</v>
      </c>
      <c r="C6" s="418" t="s">
        <v>416</v>
      </c>
      <c r="D6" s="418" t="s">
        <v>417</v>
      </c>
      <c r="E6" s="419" t="s">
        <v>418</v>
      </c>
    </row>
    <row r="7" spans="2:5" x14ac:dyDescent="0.25">
      <c r="B7" s="603"/>
      <c r="C7" s="418" t="s">
        <v>419</v>
      </c>
      <c r="D7" s="418" t="s">
        <v>420</v>
      </c>
      <c r="E7" s="419" t="s">
        <v>421</v>
      </c>
    </row>
    <row r="8" spans="2:5" x14ac:dyDescent="0.25">
      <c r="B8" s="604" t="s">
        <v>422</v>
      </c>
      <c r="C8" s="605"/>
      <c r="D8" s="605"/>
      <c r="E8" s="606"/>
    </row>
    <row r="9" spans="2:5" x14ac:dyDescent="0.25">
      <c r="B9" s="420" t="s">
        <v>423</v>
      </c>
      <c r="C9" s="421">
        <v>0</v>
      </c>
      <c r="D9" s="422">
        <v>5913000</v>
      </c>
      <c r="E9" s="422">
        <f>+D9*-1</f>
        <v>-5913000</v>
      </c>
    </row>
    <row r="10" spans="2:5" x14ac:dyDescent="0.25">
      <c r="B10" s="420" t="s">
        <v>424</v>
      </c>
      <c r="C10" s="421">
        <v>0</v>
      </c>
      <c r="D10" s="422">
        <v>13695652.170000002</v>
      </c>
      <c r="E10" s="422">
        <f>+D10*-1</f>
        <v>-13695652.170000002</v>
      </c>
    </row>
    <row r="11" spans="2:5" x14ac:dyDescent="0.25">
      <c r="B11" s="423" t="s">
        <v>425</v>
      </c>
      <c r="C11" s="424">
        <f>SUM(C9:C10)</f>
        <v>0</v>
      </c>
      <c r="D11" s="424">
        <f>SUM(D9:D10)</f>
        <v>19608652.170000002</v>
      </c>
      <c r="E11" s="424">
        <f>SUM(E9:E10)</f>
        <v>-19608652.170000002</v>
      </c>
    </row>
    <row r="12" spans="2:5" x14ac:dyDescent="0.25">
      <c r="B12" s="425" t="s">
        <v>127</v>
      </c>
      <c r="C12" s="426">
        <f>+C11</f>
        <v>0</v>
      </c>
      <c r="D12" s="426">
        <f t="shared" ref="D12:E12" si="0">+D11</f>
        <v>19608652.170000002</v>
      </c>
      <c r="E12" s="426">
        <f t="shared" si="0"/>
        <v>-19608652.170000002</v>
      </c>
    </row>
  </sheetData>
  <mergeCells count="5">
    <mergeCell ref="B1:E1"/>
    <mergeCell ref="B3:E3"/>
    <mergeCell ref="B5:E5"/>
    <mergeCell ref="B6:B7"/>
    <mergeCell ref="B8:E8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E9:E10" unlocked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workbookViewId="0">
      <selection activeCell="D14" sqref="D14"/>
    </sheetView>
  </sheetViews>
  <sheetFormatPr baseColWidth="10" defaultRowHeight="15" x14ac:dyDescent="0.25"/>
  <cols>
    <col min="1" max="1" width="12" customWidth="1"/>
    <col min="2" max="2" width="43.140625" customWidth="1"/>
    <col min="3" max="4" width="30.7109375" customWidth="1"/>
  </cols>
  <sheetData>
    <row r="2" spans="2:4" x14ac:dyDescent="0.25">
      <c r="B2" s="593" t="s">
        <v>0</v>
      </c>
      <c r="C2" s="594"/>
      <c r="D2" s="595"/>
    </row>
    <row r="3" spans="2:4" x14ac:dyDescent="0.25">
      <c r="B3" s="596" t="s">
        <v>427</v>
      </c>
      <c r="C3" s="597"/>
      <c r="D3" s="598"/>
    </row>
    <row r="4" spans="2:4" x14ac:dyDescent="0.25">
      <c r="B4" s="599" t="s">
        <v>198</v>
      </c>
      <c r="C4" s="600"/>
      <c r="D4" s="601"/>
    </row>
    <row r="5" spans="2:4" x14ac:dyDescent="0.25">
      <c r="B5" s="427"/>
      <c r="C5" s="428"/>
      <c r="D5" s="429"/>
    </row>
    <row r="6" spans="2:4" x14ac:dyDescent="0.25">
      <c r="B6" s="419" t="s">
        <v>415</v>
      </c>
      <c r="C6" s="419" t="s">
        <v>240</v>
      </c>
      <c r="D6" s="419" t="s">
        <v>276</v>
      </c>
    </row>
    <row r="7" spans="2:4" x14ac:dyDescent="0.25">
      <c r="B7" s="607" t="s">
        <v>428</v>
      </c>
      <c r="C7" s="607"/>
      <c r="D7" s="607"/>
    </row>
    <row r="8" spans="2:4" x14ac:dyDescent="0.25">
      <c r="B8" s="430" t="s">
        <v>423</v>
      </c>
      <c r="C8" s="431">
        <v>5871187.3300000001</v>
      </c>
      <c r="D8" s="431">
        <v>5871187.3300000001</v>
      </c>
    </row>
    <row r="9" spans="2:4" x14ac:dyDescent="0.25">
      <c r="B9" s="430" t="s">
        <v>424</v>
      </c>
      <c r="C9" s="431">
        <v>1626304.19</v>
      </c>
      <c r="D9" s="431">
        <v>1626304.19</v>
      </c>
    </row>
    <row r="10" spans="2:4" x14ac:dyDescent="0.25">
      <c r="B10" s="423" t="s">
        <v>429</v>
      </c>
      <c r="C10" s="432">
        <f>SUM(C8:C9)</f>
        <v>7497491.5199999996</v>
      </c>
      <c r="D10" s="432">
        <f>SUM(D8:D9)</f>
        <v>7497491.5199999996</v>
      </c>
    </row>
  </sheetData>
  <mergeCells count="4">
    <mergeCell ref="B2:D2"/>
    <mergeCell ref="B3:D3"/>
    <mergeCell ref="B4:D4"/>
    <mergeCell ref="B7:D7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21" workbookViewId="0">
      <selection activeCell="H2" sqref="H2"/>
    </sheetView>
  </sheetViews>
  <sheetFormatPr baseColWidth="10" defaultColWidth="0" defaultRowHeight="15" customHeight="1" zeroHeight="1" x14ac:dyDescent="0.25"/>
  <cols>
    <col min="1" max="1" width="2.140625" customWidth="1"/>
    <col min="2" max="2" width="3" customWidth="1"/>
    <col min="3" max="3" width="11.5703125" customWidth="1"/>
    <col min="4" max="4" width="39.5703125" customWidth="1"/>
    <col min="5" max="6" width="14.7109375" customWidth="1"/>
    <col min="7" max="7" width="19.140625" customWidth="1"/>
    <col min="8" max="9" width="18.5703125" customWidth="1"/>
    <col min="10" max="10" width="3" customWidth="1"/>
    <col min="11" max="11" width="2.5703125" customWidth="1"/>
    <col min="12" max="18" width="0" hidden="1" customWidth="1"/>
    <col min="19" max="16384" width="11.42578125" hidden="1"/>
  </cols>
  <sheetData>
    <row r="1" spans="2:15" x14ac:dyDescent="0.25">
      <c r="B1" s="64"/>
      <c r="C1" s="65"/>
      <c r="D1" s="452"/>
      <c r="E1" s="452"/>
      <c r="F1" s="452"/>
      <c r="G1" s="453"/>
      <c r="H1" s="453"/>
      <c r="I1" s="453"/>
      <c r="J1" s="66"/>
      <c r="K1" s="453"/>
      <c r="L1" s="453"/>
      <c r="M1" s="64"/>
      <c r="N1" s="64"/>
    </row>
    <row r="2" spans="2:15" x14ac:dyDescent="0.25">
      <c r="B2" s="64"/>
      <c r="C2" s="65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2:15" x14ac:dyDescent="0.25">
      <c r="B3" s="64"/>
      <c r="C3" s="67"/>
      <c r="D3" s="451" t="s">
        <v>0</v>
      </c>
      <c r="E3" s="451"/>
      <c r="F3" s="451"/>
      <c r="G3" s="451"/>
      <c r="H3" s="451"/>
      <c r="I3" s="67"/>
      <c r="J3" s="67"/>
      <c r="K3" s="68"/>
      <c r="L3" s="68"/>
      <c r="M3" s="64"/>
      <c r="N3" s="64"/>
    </row>
    <row r="4" spans="2:15" x14ac:dyDescent="0.25">
      <c r="B4" s="64"/>
      <c r="C4" s="67"/>
      <c r="D4" s="451" t="s">
        <v>73</v>
      </c>
      <c r="E4" s="451"/>
      <c r="F4" s="451"/>
      <c r="G4" s="451"/>
      <c r="H4" s="451"/>
      <c r="I4" s="67"/>
      <c r="J4" s="67"/>
      <c r="K4" s="68"/>
      <c r="L4" s="68"/>
      <c r="M4" s="64"/>
      <c r="N4" s="64"/>
    </row>
    <row r="5" spans="2:15" x14ac:dyDescent="0.25">
      <c r="B5" s="64"/>
      <c r="C5" s="67"/>
      <c r="D5" s="451" t="s">
        <v>74</v>
      </c>
      <c r="E5" s="451"/>
      <c r="F5" s="451"/>
      <c r="G5" s="451"/>
      <c r="H5" s="451"/>
      <c r="I5" s="67"/>
      <c r="J5" s="67"/>
      <c r="K5" s="68"/>
      <c r="L5" s="68"/>
      <c r="M5" s="64"/>
      <c r="N5" s="64"/>
    </row>
    <row r="6" spans="2:15" x14ac:dyDescent="0.25">
      <c r="B6" s="64"/>
      <c r="C6" s="67"/>
      <c r="D6" s="451" t="s">
        <v>3</v>
      </c>
      <c r="E6" s="451"/>
      <c r="F6" s="451"/>
      <c r="G6" s="451"/>
      <c r="H6" s="451"/>
      <c r="I6" s="67"/>
      <c r="J6" s="67"/>
      <c r="K6" s="68"/>
      <c r="L6" s="68"/>
      <c r="M6" s="64"/>
      <c r="N6" s="64"/>
    </row>
    <row r="7" spans="2:15" x14ac:dyDescent="0.25">
      <c r="B7" s="69"/>
      <c r="C7" s="70"/>
      <c r="D7" s="441"/>
      <c r="E7" s="441"/>
      <c r="F7" s="441"/>
      <c r="G7" s="441"/>
      <c r="H7" s="441"/>
      <c r="I7" s="71"/>
      <c r="J7" s="72"/>
      <c r="K7" s="72"/>
      <c r="L7" s="72"/>
      <c r="M7" s="72"/>
      <c r="N7" s="72"/>
    </row>
    <row r="8" spans="2:15" x14ac:dyDescent="0.25">
      <c r="B8" s="454"/>
      <c r="C8" s="454"/>
      <c r="D8" s="454"/>
      <c r="E8" s="454"/>
      <c r="F8" s="454"/>
      <c r="G8" s="454"/>
      <c r="H8" s="454"/>
      <c r="I8" s="454"/>
      <c r="J8" s="454"/>
      <c r="K8" s="64"/>
      <c r="L8" s="64"/>
      <c r="M8" s="64"/>
      <c r="N8" s="64"/>
    </row>
    <row r="9" spans="2:15" ht="24" x14ac:dyDescent="0.25">
      <c r="B9" s="73"/>
      <c r="C9" s="455" t="s">
        <v>75</v>
      </c>
      <c r="D9" s="455"/>
      <c r="E9" s="74" t="s">
        <v>76</v>
      </c>
      <c r="F9" s="74" t="s">
        <v>77</v>
      </c>
      <c r="G9" s="75" t="s">
        <v>78</v>
      </c>
      <c r="H9" s="75" t="s">
        <v>79</v>
      </c>
      <c r="I9" s="75" t="s">
        <v>80</v>
      </c>
      <c r="J9" s="76"/>
      <c r="K9" s="77"/>
      <c r="L9" s="77"/>
      <c r="M9" s="77"/>
      <c r="N9" s="77"/>
    </row>
    <row r="10" spans="2:15" x14ac:dyDescent="0.25">
      <c r="B10" s="78"/>
      <c r="C10" s="456"/>
      <c r="D10" s="456"/>
      <c r="E10" s="79">
        <v>1</v>
      </c>
      <c r="F10" s="79">
        <v>2</v>
      </c>
      <c r="G10" s="80">
        <v>3</v>
      </c>
      <c r="H10" s="80" t="s">
        <v>81</v>
      </c>
      <c r="I10" s="80" t="s">
        <v>82</v>
      </c>
      <c r="J10" s="81"/>
      <c r="K10" s="77"/>
      <c r="L10" s="77"/>
      <c r="M10" s="77"/>
      <c r="N10" s="77"/>
    </row>
    <row r="11" spans="2:15" x14ac:dyDescent="0.25">
      <c r="B11" s="457"/>
      <c r="C11" s="454"/>
      <c r="D11" s="454"/>
      <c r="E11" s="454"/>
      <c r="F11" s="454"/>
      <c r="G11" s="454"/>
      <c r="H11" s="454"/>
      <c r="I11" s="454"/>
      <c r="J11" s="458"/>
      <c r="K11" s="64"/>
      <c r="L11" s="64"/>
      <c r="M11" s="64"/>
      <c r="N11" s="64"/>
    </row>
    <row r="12" spans="2:15" x14ac:dyDescent="0.25">
      <c r="B12" s="82"/>
      <c r="C12" s="460" t="s">
        <v>6</v>
      </c>
      <c r="D12" s="460"/>
      <c r="E12" s="83"/>
      <c r="F12" s="84"/>
      <c r="G12" s="84"/>
      <c r="H12" s="84"/>
      <c r="I12" s="84"/>
      <c r="J12" s="85"/>
      <c r="K12" s="68"/>
      <c r="L12" s="68"/>
      <c r="M12" s="64"/>
      <c r="N12" s="64"/>
    </row>
    <row r="13" spans="2:15" x14ac:dyDescent="0.25">
      <c r="B13" s="82"/>
      <c r="C13" s="86"/>
      <c r="D13" s="86"/>
      <c r="E13" s="83"/>
      <c r="F13" s="84"/>
      <c r="G13" s="84"/>
      <c r="H13" s="83"/>
      <c r="I13" s="83"/>
      <c r="J13" s="85"/>
      <c r="K13" s="68"/>
      <c r="L13" s="68"/>
      <c r="M13" s="64"/>
      <c r="N13" s="64"/>
    </row>
    <row r="14" spans="2:15" x14ac:dyDescent="0.25">
      <c r="B14" s="87"/>
      <c r="C14" s="461" t="s">
        <v>8</v>
      </c>
      <c r="D14" s="461"/>
      <c r="E14" s="88">
        <f>SUM(E16:E22)</f>
        <v>371668321.34000069</v>
      </c>
      <c r="F14" s="88">
        <f>SUM(F16:F22)</f>
        <v>5440830888.5500002</v>
      </c>
      <c r="G14" s="88">
        <f>SUM(G16:G22)</f>
        <v>5078150337.3800001</v>
      </c>
      <c r="H14" s="88">
        <f>SUM(H16:H22)</f>
        <v>734348872.50999999</v>
      </c>
      <c r="I14" s="88">
        <f>SUM(I16:I22)</f>
        <v>362680551.1699993</v>
      </c>
      <c r="J14" s="89"/>
      <c r="K14" s="68"/>
      <c r="L14" s="68"/>
      <c r="M14" s="64"/>
      <c r="N14" s="64"/>
    </row>
    <row r="15" spans="2:15" x14ac:dyDescent="0.25">
      <c r="B15" s="90"/>
      <c r="C15" s="65"/>
      <c r="D15" s="65"/>
      <c r="E15" s="91"/>
      <c r="F15" s="91"/>
      <c r="G15" s="91"/>
      <c r="H15" s="91"/>
      <c r="I15" s="91"/>
      <c r="J15" s="92"/>
      <c r="K15" s="68"/>
      <c r="L15" s="68"/>
      <c r="M15" s="64"/>
      <c r="N15" s="64"/>
      <c r="O15" s="64"/>
    </row>
    <row r="16" spans="2:15" x14ac:dyDescent="0.25">
      <c r="B16" s="90"/>
      <c r="C16" s="459" t="s">
        <v>10</v>
      </c>
      <c r="D16" s="459"/>
      <c r="E16" s="93">
        <v>370519246.28000069</v>
      </c>
      <c r="F16" s="94">
        <f>4048802838.21+475415641.86+876000459.53</f>
        <v>5400218939.5999994</v>
      </c>
      <c r="G16" s="94">
        <f>3703065996.44+471592819.26+901408293.89</f>
        <v>5076067109.5900002</v>
      </c>
      <c r="H16" s="95">
        <f>+E16+F16-G16</f>
        <v>694671076.28999996</v>
      </c>
      <c r="I16" s="96">
        <f>+H16-E16</f>
        <v>324151830.00999928</v>
      </c>
      <c r="J16" s="92"/>
      <c r="K16" s="68"/>
      <c r="L16" s="68"/>
      <c r="M16" s="64"/>
      <c r="N16" s="64"/>
      <c r="O16" s="64"/>
    </row>
    <row r="17" spans="2:15" x14ac:dyDescent="0.25">
      <c r="B17" s="90"/>
      <c r="C17" s="459" t="s">
        <v>12</v>
      </c>
      <c r="D17" s="459"/>
      <c r="E17" s="93">
        <v>606655.30999999866</v>
      </c>
      <c r="F17" s="93">
        <f>1665.63+62081.6+349032.46+406935.72+901653.68+53446.21+165215.84+342213.65+149453.31</f>
        <v>2431698.1</v>
      </c>
      <c r="G17" s="93">
        <f>94893.63+53619.79+316049.46+494833.72+177379.68+44484.21+135988.84+395411.65+287840.31</f>
        <v>2000501.29</v>
      </c>
      <c r="H17" s="96">
        <f t="shared" ref="H17:H22" si="0">+E17+F17-G17</f>
        <v>1037852.1199999987</v>
      </c>
      <c r="I17" s="96">
        <f t="shared" ref="I17:I22" si="1">+H17-E17</f>
        <v>431196.81000000006</v>
      </c>
      <c r="J17" s="92"/>
      <c r="K17" s="68"/>
      <c r="L17" s="68"/>
      <c r="M17" s="64"/>
      <c r="N17" s="64"/>
      <c r="O17" s="64"/>
    </row>
    <row r="18" spans="2:15" x14ac:dyDescent="0.25">
      <c r="B18" s="90"/>
      <c r="C18" s="459" t="s">
        <v>14</v>
      </c>
      <c r="D18" s="459"/>
      <c r="E18" s="93">
        <v>445522.97000000253</v>
      </c>
      <c r="F18" s="93">
        <v>38180250.850000001</v>
      </c>
      <c r="G18" s="93">
        <v>0</v>
      </c>
      <c r="H18" s="96">
        <f t="shared" si="0"/>
        <v>38625773.820000008</v>
      </c>
      <c r="I18" s="96">
        <f t="shared" si="1"/>
        <v>38180250.850000009</v>
      </c>
      <c r="J18" s="92"/>
      <c r="K18" s="68"/>
      <c r="L18" s="68"/>
      <c r="M18" s="64"/>
      <c r="N18" s="64"/>
      <c r="O18" s="64"/>
    </row>
    <row r="19" spans="2:15" x14ac:dyDescent="0.25">
      <c r="B19" s="90"/>
      <c r="C19" s="459" t="s">
        <v>16</v>
      </c>
      <c r="D19" s="459"/>
      <c r="E19" s="93">
        <v>0</v>
      </c>
      <c r="F19" s="93">
        <v>0</v>
      </c>
      <c r="G19" s="93">
        <v>0</v>
      </c>
      <c r="H19" s="96">
        <f t="shared" si="0"/>
        <v>0</v>
      </c>
      <c r="I19" s="96">
        <f t="shared" si="1"/>
        <v>0</v>
      </c>
      <c r="J19" s="92"/>
      <c r="K19" s="68"/>
      <c r="L19" s="68"/>
      <c r="M19" s="64"/>
      <c r="N19" s="64"/>
      <c r="O19" s="64" t="s">
        <v>83</v>
      </c>
    </row>
    <row r="20" spans="2:15" x14ac:dyDescent="0.25">
      <c r="B20" s="90"/>
      <c r="C20" s="459" t="s">
        <v>18</v>
      </c>
      <c r="D20" s="459"/>
      <c r="E20" s="93">
        <v>96896.780000000261</v>
      </c>
      <c r="F20" s="93">
        <v>0</v>
      </c>
      <c r="G20" s="93">
        <f>16204.47+13737.36+7635.18+20334.09+3838.68+13969.72+4774.01+1531.31+701.68</f>
        <v>82726.499999999985</v>
      </c>
      <c r="H20" s="96">
        <f t="shared" si="0"/>
        <v>14170.280000000275</v>
      </c>
      <c r="I20" s="96">
        <f t="shared" si="1"/>
        <v>-82726.499999999985</v>
      </c>
      <c r="J20" s="92"/>
      <c r="K20" s="68"/>
      <c r="L20" s="68"/>
      <c r="M20" s="64"/>
      <c r="N20" s="64"/>
      <c r="O20" s="64"/>
    </row>
    <row r="21" spans="2:15" x14ac:dyDescent="0.25">
      <c r="B21" s="90"/>
      <c r="C21" s="459" t="s">
        <v>20</v>
      </c>
      <c r="D21" s="459"/>
      <c r="E21" s="93">
        <v>0</v>
      </c>
      <c r="F21" s="93">
        <v>0</v>
      </c>
      <c r="G21" s="93">
        <v>0</v>
      </c>
      <c r="H21" s="96">
        <f t="shared" si="0"/>
        <v>0</v>
      </c>
      <c r="I21" s="96">
        <f t="shared" si="1"/>
        <v>0</v>
      </c>
      <c r="J21" s="92"/>
      <c r="K21" s="68"/>
      <c r="L21" s="68"/>
      <c r="M21" s="64" t="s">
        <v>83</v>
      </c>
      <c r="N21" s="64"/>
      <c r="O21" s="64"/>
    </row>
    <row r="22" spans="2:15" x14ac:dyDescent="0.25">
      <c r="B22" s="90"/>
      <c r="C22" s="459" t="s">
        <v>22</v>
      </c>
      <c r="D22" s="459"/>
      <c r="E22" s="93">
        <v>0</v>
      </c>
      <c r="F22" s="93">
        <v>0</v>
      </c>
      <c r="G22" s="93">
        <v>0</v>
      </c>
      <c r="H22" s="96">
        <f t="shared" si="0"/>
        <v>0</v>
      </c>
      <c r="I22" s="96">
        <f t="shared" si="1"/>
        <v>0</v>
      </c>
      <c r="J22" s="92"/>
    </row>
    <row r="23" spans="2:15" x14ac:dyDescent="0.25">
      <c r="B23" s="90"/>
      <c r="C23" s="97"/>
      <c r="D23" s="97"/>
      <c r="E23" s="98"/>
      <c r="F23" s="98"/>
      <c r="G23" s="98"/>
      <c r="H23" s="98"/>
      <c r="I23" s="98"/>
      <c r="J23" s="92"/>
    </row>
    <row r="24" spans="2:15" x14ac:dyDescent="0.25">
      <c r="B24" s="87"/>
      <c r="C24" s="461" t="s">
        <v>27</v>
      </c>
      <c r="D24" s="461"/>
      <c r="E24" s="88">
        <f>SUM(E26:E34)</f>
        <v>5643508302.0300007</v>
      </c>
      <c r="F24" s="88">
        <f>SUM(F26:F34)</f>
        <v>129878614.14999999</v>
      </c>
      <c r="G24" s="88">
        <f>SUM(G26:G34)</f>
        <v>55360836.649999999</v>
      </c>
      <c r="H24" s="88">
        <f>+E24+F24-G24</f>
        <v>5718026079.5300007</v>
      </c>
      <c r="I24" s="88">
        <f>SUM(I26:I34)</f>
        <v>74517777.50000003</v>
      </c>
      <c r="J24" s="89"/>
    </row>
    <row r="25" spans="2:15" x14ac:dyDescent="0.25">
      <c r="B25" s="90"/>
      <c r="C25" s="65"/>
      <c r="D25" s="97"/>
      <c r="E25" s="91"/>
      <c r="F25" s="91"/>
      <c r="G25" s="91"/>
      <c r="H25" s="91"/>
      <c r="I25" s="91"/>
      <c r="J25" s="92"/>
    </row>
    <row r="26" spans="2:15" x14ac:dyDescent="0.25">
      <c r="B26" s="90"/>
      <c r="C26" s="459" t="s">
        <v>29</v>
      </c>
      <c r="D26" s="459"/>
      <c r="E26" s="93">
        <v>0</v>
      </c>
      <c r="F26" s="93">
        <v>0</v>
      </c>
      <c r="G26" s="93">
        <v>0</v>
      </c>
      <c r="H26" s="96">
        <f>+E26+F26-G26</f>
        <v>0</v>
      </c>
      <c r="I26" s="96">
        <f>+H26-E26</f>
        <v>0</v>
      </c>
      <c r="J26" s="92"/>
    </row>
    <row r="27" spans="2:15" x14ac:dyDescent="0.25">
      <c r="B27" s="90"/>
      <c r="C27" s="459" t="s">
        <v>31</v>
      </c>
      <c r="D27" s="459"/>
      <c r="E27" s="93">
        <v>0</v>
      </c>
      <c r="F27" s="93">
        <v>0</v>
      </c>
      <c r="G27" s="93">
        <v>0</v>
      </c>
      <c r="H27" s="96">
        <f t="shared" ref="H27:H34" si="2">+E27+F27-G27</f>
        <v>0</v>
      </c>
      <c r="I27" s="96">
        <f t="shared" ref="I27:I34" si="3">+H27-E27</f>
        <v>0</v>
      </c>
      <c r="J27" s="92"/>
    </row>
    <row r="28" spans="2:15" x14ac:dyDescent="0.25">
      <c r="B28" s="90"/>
      <c r="C28" s="459" t="s">
        <v>33</v>
      </c>
      <c r="D28" s="459"/>
      <c r="E28" s="93">
        <v>5775182846.5200005</v>
      </c>
      <c r="F28" s="93">
        <f>104665.26+2719816.38+5414813.77+7445842.7+11672112.25+13970375.52+14694954.37+32364367.58+27986918.48</f>
        <v>116373866.30999999</v>
      </c>
      <c r="G28" s="93">
        <v>27241474.849999998</v>
      </c>
      <c r="H28" s="96">
        <f t="shared" si="2"/>
        <v>5864315237.9800005</v>
      </c>
      <c r="I28" s="96">
        <f t="shared" si="3"/>
        <v>89132391.460000038</v>
      </c>
      <c r="J28" s="92"/>
    </row>
    <row r="29" spans="2:15" x14ac:dyDescent="0.25">
      <c r="B29" s="90"/>
      <c r="C29" s="459" t="s">
        <v>84</v>
      </c>
      <c r="D29" s="459"/>
      <c r="E29" s="93">
        <v>150271681.63</v>
      </c>
      <c r="F29" s="93">
        <f>49955.2+3490983.23+1366840.67+877821.4+1655713.35+321639.84+750866.57+776615.71+1430311.87</f>
        <v>10720747.84</v>
      </c>
      <c r="G29" s="93">
        <v>0</v>
      </c>
      <c r="H29" s="96">
        <f t="shared" si="2"/>
        <v>160992429.47</v>
      </c>
      <c r="I29" s="96">
        <f t="shared" si="3"/>
        <v>10720747.840000004</v>
      </c>
      <c r="J29" s="92"/>
    </row>
    <row r="30" spans="2:15" x14ac:dyDescent="0.25">
      <c r="B30" s="90"/>
      <c r="C30" s="459" t="s">
        <v>37</v>
      </c>
      <c r="D30" s="459"/>
      <c r="E30" s="93">
        <v>2784000</v>
      </c>
      <c r="F30" s="93">
        <v>2784000</v>
      </c>
      <c r="G30" s="93">
        <v>0</v>
      </c>
      <c r="H30" s="96">
        <f t="shared" si="2"/>
        <v>5568000</v>
      </c>
      <c r="I30" s="96">
        <f t="shared" si="3"/>
        <v>2784000</v>
      </c>
      <c r="J30" s="92"/>
    </row>
    <row r="31" spans="2:15" x14ac:dyDescent="0.25">
      <c r="B31" s="90"/>
      <c r="C31" s="459" t="s">
        <v>39</v>
      </c>
      <c r="D31" s="459"/>
      <c r="E31" s="93">
        <v>-284730226.12</v>
      </c>
      <c r="F31" s="93">
        <v>0</v>
      </c>
      <c r="G31" s="93">
        <f>3077027.83+2843150.94+2875671.05+3593123.6+3140347.27+3152388.56+3150772.1+3135441.86+3151438.59</f>
        <v>28119361.800000001</v>
      </c>
      <c r="H31" s="96">
        <f t="shared" si="2"/>
        <v>-312849587.92000002</v>
      </c>
      <c r="I31" s="96">
        <f t="shared" si="3"/>
        <v>-28119361.800000012</v>
      </c>
      <c r="J31" s="92"/>
    </row>
    <row r="32" spans="2:15" x14ac:dyDescent="0.25">
      <c r="B32" s="90"/>
      <c r="C32" s="459" t="s">
        <v>41</v>
      </c>
      <c r="D32" s="459"/>
      <c r="E32" s="93">
        <v>0</v>
      </c>
      <c r="F32" s="93">
        <v>0</v>
      </c>
      <c r="G32" s="93">
        <v>0</v>
      </c>
      <c r="H32" s="96">
        <f t="shared" si="2"/>
        <v>0</v>
      </c>
      <c r="I32" s="96">
        <f t="shared" si="3"/>
        <v>0</v>
      </c>
      <c r="J32" s="92"/>
    </row>
    <row r="33" spans="2:18" x14ac:dyDescent="0.25">
      <c r="B33" s="90"/>
      <c r="C33" s="459" t="s">
        <v>42</v>
      </c>
      <c r="D33" s="459"/>
      <c r="E33" s="93">
        <v>0</v>
      </c>
      <c r="F33" s="93">
        <v>0</v>
      </c>
      <c r="G33" s="93">
        <v>0</v>
      </c>
      <c r="H33" s="96">
        <f t="shared" si="2"/>
        <v>0</v>
      </c>
      <c r="I33" s="96">
        <f t="shared" si="3"/>
        <v>0</v>
      </c>
      <c r="J33" s="92"/>
    </row>
    <row r="34" spans="2:18" x14ac:dyDescent="0.25">
      <c r="B34" s="90"/>
      <c r="C34" s="459" t="s">
        <v>44</v>
      </c>
      <c r="D34" s="459"/>
      <c r="E34" s="93">
        <v>0</v>
      </c>
      <c r="F34" s="93">
        <v>0</v>
      </c>
      <c r="G34" s="93">
        <v>0</v>
      </c>
      <c r="H34" s="96">
        <f t="shared" si="2"/>
        <v>0</v>
      </c>
      <c r="I34" s="96">
        <f t="shared" si="3"/>
        <v>0</v>
      </c>
      <c r="J34" s="92"/>
    </row>
    <row r="35" spans="2:18" x14ac:dyDescent="0.25">
      <c r="B35" s="90"/>
      <c r="C35" s="97"/>
      <c r="D35" s="97"/>
      <c r="E35" s="98"/>
      <c r="F35" s="91"/>
      <c r="G35" s="91"/>
      <c r="H35" s="91"/>
      <c r="I35" s="91"/>
      <c r="J35" s="92"/>
    </row>
    <row r="36" spans="2:18" x14ac:dyDescent="0.25">
      <c r="B36" s="82"/>
      <c r="C36" s="460" t="s">
        <v>85</v>
      </c>
      <c r="D36" s="460"/>
      <c r="E36" s="88">
        <f>+E24+E14</f>
        <v>6015176623.3700018</v>
      </c>
      <c r="F36" s="88">
        <f>+F24+F14</f>
        <v>5570709502.6999998</v>
      </c>
      <c r="G36" s="88">
        <f>+G24+G14</f>
        <v>5133511174.0299997</v>
      </c>
      <c r="H36" s="88">
        <f>+H24+H14</f>
        <v>6452374952.0400009</v>
      </c>
      <c r="I36" s="88">
        <f>+I24+I14</f>
        <v>437198328.66999936</v>
      </c>
      <c r="J36" s="85"/>
    </row>
    <row r="37" spans="2:18" x14ac:dyDescent="0.25">
      <c r="B37" s="462"/>
      <c r="C37" s="463"/>
      <c r="D37" s="463"/>
      <c r="E37" s="463"/>
      <c r="F37" s="463"/>
      <c r="G37" s="463"/>
      <c r="H37" s="463"/>
      <c r="I37" s="463"/>
      <c r="J37" s="464"/>
    </row>
    <row r="38" spans="2:18" x14ac:dyDescent="0.25">
      <c r="B38" s="99"/>
      <c r="C38" s="100"/>
      <c r="D38" s="101"/>
      <c r="F38" s="99"/>
      <c r="G38" s="99"/>
      <c r="H38" s="99"/>
      <c r="I38" s="102"/>
      <c r="J38" s="99"/>
    </row>
    <row r="39" spans="2:18" x14ac:dyDescent="0.25">
      <c r="B39" s="64"/>
      <c r="C39" s="465" t="s">
        <v>64</v>
      </c>
      <c r="D39" s="465"/>
      <c r="E39" s="465"/>
      <c r="F39" s="465"/>
      <c r="G39" s="465"/>
      <c r="H39" s="465"/>
      <c r="I39" s="465"/>
      <c r="J39" s="103"/>
      <c r="K39" s="103"/>
      <c r="L39" s="64"/>
      <c r="M39" s="64"/>
      <c r="N39" s="64"/>
      <c r="O39" s="64"/>
      <c r="P39" s="64"/>
      <c r="Q39" s="64"/>
      <c r="R39" s="64"/>
    </row>
    <row r="40" spans="2:18" x14ac:dyDescent="0.25">
      <c r="B40" s="64"/>
      <c r="C40" s="103"/>
      <c r="D40" s="104"/>
      <c r="E40" s="105"/>
      <c r="F40" s="105"/>
      <c r="G40" s="64"/>
      <c r="H40" s="106"/>
      <c r="I40" s="104"/>
      <c r="J40" s="105"/>
      <c r="K40" s="105"/>
      <c r="L40" s="64"/>
      <c r="M40" s="64"/>
      <c r="N40" s="64"/>
      <c r="O40" s="64"/>
      <c r="P40" s="64"/>
      <c r="Q40" s="64"/>
      <c r="R40" s="64"/>
    </row>
    <row r="41" spans="2:18" x14ac:dyDescent="0.25">
      <c r="B41" s="64"/>
      <c r="C41" s="448" t="s">
        <v>86</v>
      </c>
      <c r="D41" s="448"/>
      <c r="E41" s="105"/>
      <c r="F41" s="448" t="s">
        <v>88</v>
      </c>
      <c r="G41" s="448"/>
      <c r="H41" s="448"/>
      <c r="I41" s="448"/>
      <c r="J41" s="105"/>
      <c r="K41" s="105"/>
      <c r="L41" s="64"/>
      <c r="M41" s="64"/>
      <c r="N41" s="64"/>
      <c r="O41" s="64"/>
      <c r="P41" s="64"/>
      <c r="Q41" s="64"/>
      <c r="R41" s="64"/>
    </row>
    <row r="42" spans="2:18" x14ac:dyDescent="0.25">
      <c r="B42" s="64"/>
      <c r="C42" s="449" t="s">
        <v>87</v>
      </c>
      <c r="D42" s="449"/>
      <c r="E42" s="107"/>
      <c r="F42" s="449" t="s">
        <v>68</v>
      </c>
      <c r="G42" s="449"/>
      <c r="H42" s="448" t="s">
        <v>89</v>
      </c>
      <c r="I42" s="448"/>
      <c r="J42" s="108"/>
      <c r="K42" s="64"/>
      <c r="Q42" s="64"/>
      <c r="R42" s="64"/>
    </row>
    <row r="43" spans="2:18" ht="15" customHeight="1" x14ac:dyDescent="0.25">
      <c r="B43" s="64"/>
      <c r="C43" s="466" t="s">
        <v>70</v>
      </c>
      <c r="D43" s="466"/>
      <c r="E43" s="109"/>
      <c r="F43" s="446" t="s">
        <v>71</v>
      </c>
      <c r="G43" s="446"/>
      <c r="H43" s="445" t="s">
        <v>72</v>
      </c>
      <c r="I43" s="445"/>
      <c r="J43" s="108"/>
      <c r="K43" s="64"/>
      <c r="Q43" s="64"/>
      <c r="R43" s="64"/>
    </row>
    <row r="44" spans="2:18" x14ac:dyDescent="0.25">
      <c r="C44" s="64"/>
      <c r="D44" s="64"/>
      <c r="E44" s="110"/>
      <c r="F44" s="64"/>
      <c r="G44" s="64"/>
      <c r="H44" s="64"/>
    </row>
    <row r="45" spans="2:18" hidden="1" x14ac:dyDescent="0.25">
      <c r="C45" s="64"/>
      <c r="D45" s="64"/>
      <c r="E45" s="110"/>
      <c r="F45" s="64"/>
      <c r="G45" s="64"/>
      <c r="H45" s="64"/>
    </row>
    <row r="46" spans="2:18" ht="15" customHeight="1" x14ac:dyDescent="0.25"/>
    <row r="47" spans="2:18" ht="15" customHeight="1" x14ac:dyDescent="0.25"/>
  </sheetData>
  <mergeCells count="41">
    <mergeCell ref="C42:D42"/>
    <mergeCell ref="F42:G42"/>
    <mergeCell ref="H42:I42"/>
    <mergeCell ref="C43:D43"/>
    <mergeCell ref="F43:G43"/>
    <mergeCell ref="H43:I43"/>
    <mergeCell ref="C41:D41"/>
    <mergeCell ref="F41:I41"/>
    <mergeCell ref="C27:D27"/>
    <mergeCell ref="C28:D28"/>
    <mergeCell ref="C29:D29"/>
    <mergeCell ref="C30:D30"/>
    <mergeCell ref="C31:D31"/>
    <mergeCell ref="C32:D32"/>
    <mergeCell ref="C33:D33"/>
    <mergeCell ref="C34:D34"/>
    <mergeCell ref="C36:D36"/>
    <mergeCell ref="B37:J37"/>
    <mergeCell ref="C39:I39"/>
    <mergeCell ref="C26:D26"/>
    <mergeCell ref="C12:D12"/>
    <mergeCell ref="C14:D14"/>
    <mergeCell ref="C16:D16"/>
    <mergeCell ref="C17:D17"/>
    <mergeCell ref="C18:D18"/>
    <mergeCell ref="C19:D19"/>
    <mergeCell ref="C20:D20"/>
    <mergeCell ref="C21:D21"/>
    <mergeCell ref="C22:D22"/>
    <mergeCell ref="C24:D24"/>
    <mergeCell ref="D6:H6"/>
    <mergeCell ref="D7:H7"/>
    <mergeCell ref="B8:J8"/>
    <mergeCell ref="C9:D10"/>
    <mergeCell ref="B11:J11"/>
    <mergeCell ref="D5:H5"/>
    <mergeCell ref="D1:F1"/>
    <mergeCell ref="G1:I1"/>
    <mergeCell ref="K1:L1"/>
    <mergeCell ref="D3:H3"/>
    <mergeCell ref="D4:H4"/>
  </mergeCells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F16:F17 G16:G17 G20 F28:F29 G31" unlockedFormula="1"/>
    <ignoredError sqref="H2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A28" workbookViewId="0">
      <selection activeCell="J6" sqref="J6"/>
    </sheetView>
  </sheetViews>
  <sheetFormatPr baseColWidth="10" defaultColWidth="0" defaultRowHeight="15" customHeight="1" zeroHeight="1" x14ac:dyDescent="0.25"/>
  <cols>
    <col min="1" max="1" width="2.42578125" style="111" customWidth="1"/>
    <col min="2" max="2" width="3" style="111" customWidth="1"/>
    <col min="3" max="4" width="11.42578125" style="111" customWidth="1"/>
    <col min="5" max="5" width="23.5703125" style="111" customWidth="1"/>
    <col min="6" max="6" width="2.85546875" style="111" customWidth="1"/>
    <col min="7" max="9" width="21" style="111" customWidth="1"/>
    <col min="10" max="10" width="21.42578125" style="111" customWidth="1"/>
    <col min="11" max="11" width="2.7109375" style="111" customWidth="1"/>
    <col min="12" max="12" width="3.7109375" style="111" customWidth="1"/>
    <col min="13" max="18" width="0" style="111" hidden="1" customWidth="1"/>
    <col min="19" max="16384" width="11.42578125" style="111" hidden="1"/>
  </cols>
  <sheetData>
    <row r="1" spans="2:11" x14ac:dyDescent="0.25"/>
    <row r="2" spans="2:11" ht="15.75" x14ac:dyDescent="0.25">
      <c r="C2" s="112"/>
      <c r="D2" s="470" t="s">
        <v>0</v>
      </c>
      <c r="E2" s="470"/>
      <c r="F2" s="470"/>
      <c r="G2" s="470"/>
      <c r="H2" s="470"/>
      <c r="I2" s="470"/>
      <c r="J2" s="112"/>
      <c r="K2" s="112"/>
    </row>
    <row r="3" spans="2:11" ht="15.75" x14ac:dyDescent="0.25">
      <c r="C3" s="112"/>
      <c r="D3" s="470" t="s">
        <v>90</v>
      </c>
      <c r="E3" s="470"/>
      <c r="F3" s="470"/>
      <c r="G3" s="470"/>
      <c r="H3" s="470"/>
      <c r="I3" s="470"/>
      <c r="J3" s="112"/>
      <c r="K3" s="112"/>
    </row>
    <row r="4" spans="2:11" ht="15.75" x14ac:dyDescent="0.25">
      <c r="C4" s="112"/>
      <c r="D4" s="470" t="s">
        <v>91</v>
      </c>
      <c r="E4" s="470"/>
      <c r="F4" s="470"/>
      <c r="G4" s="470"/>
      <c r="H4" s="470"/>
      <c r="I4" s="470"/>
      <c r="J4" s="112"/>
      <c r="K4" s="112"/>
    </row>
    <row r="5" spans="2:11" x14ac:dyDescent="0.25">
      <c r="C5" s="112"/>
      <c r="D5" s="471" t="s">
        <v>3</v>
      </c>
      <c r="E5" s="471"/>
      <c r="F5" s="471"/>
      <c r="G5" s="471"/>
      <c r="H5" s="471"/>
      <c r="I5" s="471"/>
      <c r="J5" s="112"/>
      <c r="K5" s="112"/>
    </row>
    <row r="6" spans="2:11" x14ac:dyDescent="0.25">
      <c r="B6" s="9"/>
      <c r="C6" s="7"/>
      <c r="D6" s="441"/>
      <c r="E6" s="441"/>
      <c r="F6" s="441"/>
      <c r="G6" s="441"/>
      <c r="H6" s="441"/>
      <c r="I6" s="441"/>
      <c r="J6" s="11"/>
      <c r="K6" s="113"/>
    </row>
    <row r="7" spans="2:11" ht="8.25" customHeight="1" x14ac:dyDescent="0.25">
      <c r="B7" s="114"/>
      <c r="C7" s="472"/>
      <c r="D7" s="472"/>
      <c r="E7" s="472"/>
      <c r="F7" s="472"/>
      <c r="G7" s="472"/>
      <c r="H7" s="472"/>
      <c r="I7" s="472"/>
      <c r="J7" s="472"/>
      <c r="K7" s="472"/>
    </row>
    <row r="8" spans="2:11" ht="24" x14ac:dyDescent="0.25">
      <c r="B8" s="115"/>
      <c r="C8" s="467" t="s">
        <v>92</v>
      </c>
      <c r="D8" s="467"/>
      <c r="E8" s="467"/>
      <c r="F8" s="116"/>
      <c r="G8" s="117" t="s">
        <v>93</v>
      </c>
      <c r="H8" s="117" t="s">
        <v>94</v>
      </c>
      <c r="I8" s="116" t="s">
        <v>95</v>
      </c>
      <c r="J8" s="116" t="s">
        <v>96</v>
      </c>
      <c r="K8" s="118"/>
    </row>
    <row r="9" spans="2:11" x14ac:dyDescent="0.25">
      <c r="B9" s="17"/>
      <c r="C9" s="468" t="s">
        <v>97</v>
      </c>
      <c r="D9" s="468"/>
      <c r="E9" s="468"/>
      <c r="F9" s="119"/>
      <c r="G9" s="119"/>
      <c r="H9" s="119"/>
      <c r="I9" s="119"/>
      <c r="J9" s="119"/>
      <c r="K9" s="120"/>
    </row>
    <row r="10" spans="2:11" x14ac:dyDescent="0.25">
      <c r="B10" s="121"/>
      <c r="C10" s="469" t="s">
        <v>98</v>
      </c>
      <c r="D10" s="469"/>
      <c r="E10" s="469"/>
      <c r="F10" s="23"/>
      <c r="G10" s="23"/>
      <c r="H10" s="23"/>
      <c r="I10" s="23"/>
      <c r="J10" s="23"/>
      <c r="K10" s="122"/>
    </row>
    <row r="11" spans="2:11" x14ac:dyDescent="0.25">
      <c r="B11" s="121"/>
      <c r="C11" s="468" t="s">
        <v>99</v>
      </c>
      <c r="D11" s="468"/>
      <c r="E11" s="468"/>
      <c r="F11" s="23"/>
      <c r="G11" s="123"/>
      <c r="H11" s="123"/>
      <c r="I11" s="124">
        <f>+I12</f>
        <v>-25352869.559999999</v>
      </c>
      <c r="J11" s="124">
        <f>+J12+J17</f>
        <v>-26144869.559999999</v>
      </c>
      <c r="K11" s="125"/>
    </row>
    <row r="12" spans="2:11" x14ac:dyDescent="0.25">
      <c r="B12" s="126"/>
      <c r="C12" s="127"/>
      <c r="D12" s="447" t="s">
        <v>100</v>
      </c>
      <c r="E12" s="447"/>
      <c r="F12" s="23"/>
      <c r="G12" s="128"/>
      <c r="H12" s="128"/>
      <c r="I12" s="129">
        <f>+I13+I14</f>
        <v>-25352869.559999999</v>
      </c>
      <c r="J12" s="129">
        <f>SUM(J13:J14)</f>
        <v>-26144869.559999999</v>
      </c>
      <c r="K12" s="130"/>
    </row>
    <row r="13" spans="2:11" x14ac:dyDescent="0.25">
      <c r="B13" s="126"/>
      <c r="C13" s="127"/>
      <c r="D13" s="51"/>
      <c r="E13" s="51"/>
      <c r="F13" s="23"/>
      <c r="G13" s="128" t="s">
        <v>101</v>
      </c>
      <c r="H13" s="128" t="s">
        <v>102</v>
      </c>
      <c r="I13" s="129">
        <v>-7092000</v>
      </c>
      <c r="J13" s="129">
        <v>-7884000</v>
      </c>
      <c r="K13" s="130"/>
    </row>
    <row r="14" spans="2:11" x14ac:dyDescent="0.25">
      <c r="B14" s="126"/>
      <c r="C14" s="127"/>
      <c r="D14" s="51"/>
      <c r="E14" s="51"/>
      <c r="F14" s="23"/>
      <c r="G14" s="128" t="s">
        <v>101</v>
      </c>
      <c r="H14" s="128" t="s">
        <v>103</v>
      </c>
      <c r="I14" s="129">
        <v>-18260869.559999999</v>
      </c>
      <c r="J14" s="129">
        <v>-18260869.559999999</v>
      </c>
      <c r="K14" s="130"/>
    </row>
    <row r="15" spans="2:11" x14ac:dyDescent="0.25">
      <c r="B15" s="126"/>
      <c r="C15" s="127"/>
      <c r="D15" s="447" t="s">
        <v>104</v>
      </c>
      <c r="E15" s="447"/>
      <c r="F15" s="23"/>
      <c r="G15" s="128"/>
      <c r="H15" s="128"/>
      <c r="I15" s="129">
        <v>0</v>
      </c>
      <c r="J15" s="129">
        <v>0</v>
      </c>
      <c r="K15" s="130"/>
    </row>
    <row r="16" spans="2:11" x14ac:dyDescent="0.25">
      <c r="B16" s="126"/>
      <c r="C16" s="127"/>
      <c r="D16" s="447" t="s">
        <v>105</v>
      </c>
      <c r="E16" s="447"/>
      <c r="F16" s="23"/>
      <c r="G16" s="128"/>
      <c r="H16" s="128"/>
      <c r="I16" s="129">
        <v>0</v>
      </c>
      <c r="J16" s="129">
        <v>0</v>
      </c>
      <c r="K16" s="130"/>
    </row>
    <row r="17" spans="2:11" x14ac:dyDescent="0.25">
      <c r="B17" s="126"/>
      <c r="C17" s="127"/>
      <c r="D17" s="21" t="s">
        <v>106</v>
      </c>
      <c r="E17" s="21"/>
      <c r="F17" s="23"/>
      <c r="G17" s="128" t="s">
        <v>101</v>
      </c>
      <c r="H17" s="131" t="s">
        <v>107</v>
      </c>
      <c r="I17" s="132">
        <v>0</v>
      </c>
      <c r="J17" s="132">
        <v>0</v>
      </c>
      <c r="K17" s="130"/>
    </row>
    <row r="18" spans="2:11" x14ac:dyDescent="0.25">
      <c r="B18" s="121"/>
      <c r="C18" s="468" t="s">
        <v>108</v>
      </c>
      <c r="D18" s="468"/>
      <c r="E18" s="468"/>
      <c r="F18" s="23"/>
      <c r="G18" s="123"/>
      <c r="H18" s="123"/>
      <c r="I18" s="124">
        <v>0</v>
      </c>
      <c r="J18" s="124">
        <v>0</v>
      </c>
      <c r="K18" s="125"/>
    </row>
    <row r="19" spans="2:11" x14ac:dyDescent="0.25">
      <c r="B19" s="126"/>
      <c r="C19" s="127"/>
      <c r="D19" s="447" t="s">
        <v>109</v>
      </c>
      <c r="E19" s="447"/>
      <c r="F19" s="23"/>
      <c r="G19" s="128"/>
      <c r="H19" s="128"/>
      <c r="I19" s="129">
        <v>0</v>
      </c>
      <c r="J19" s="129">
        <v>0</v>
      </c>
      <c r="K19" s="130"/>
    </row>
    <row r="20" spans="2:11" x14ac:dyDescent="0.25">
      <c r="B20" s="126"/>
      <c r="C20" s="127"/>
      <c r="D20" s="447" t="s">
        <v>110</v>
      </c>
      <c r="E20" s="447"/>
      <c r="F20" s="23"/>
      <c r="G20" s="128"/>
      <c r="H20" s="133"/>
      <c r="I20" s="129">
        <v>0</v>
      </c>
      <c r="J20" s="129">
        <v>0</v>
      </c>
      <c r="K20" s="130"/>
    </row>
    <row r="21" spans="2:11" x14ac:dyDescent="0.25">
      <c r="B21" s="126"/>
      <c r="C21" s="127"/>
      <c r="D21" s="447" t="s">
        <v>104</v>
      </c>
      <c r="E21" s="447"/>
      <c r="F21" s="23"/>
      <c r="G21" s="128"/>
      <c r="H21" s="134"/>
      <c r="I21" s="129">
        <v>0</v>
      </c>
      <c r="J21" s="129">
        <v>0</v>
      </c>
      <c r="K21" s="130"/>
    </row>
    <row r="22" spans="2:11" x14ac:dyDescent="0.25">
      <c r="B22" s="126"/>
      <c r="C22" s="135"/>
      <c r="D22" s="447" t="s">
        <v>105</v>
      </c>
      <c r="E22" s="447"/>
      <c r="F22" s="23"/>
      <c r="G22" s="128"/>
      <c r="H22" s="134"/>
      <c r="I22" s="129">
        <v>0</v>
      </c>
      <c r="J22" s="129">
        <v>0</v>
      </c>
      <c r="K22" s="130"/>
    </row>
    <row r="23" spans="2:11" x14ac:dyDescent="0.25">
      <c r="B23" s="126"/>
      <c r="C23" s="127"/>
      <c r="D23" s="127"/>
      <c r="E23" s="21"/>
      <c r="F23" s="23"/>
      <c r="G23" s="136"/>
      <c r="H23" s="136"/>
      <c r="I23" s="124"/>
      <c r="J23" s="124"/>
      <c r="K23" s="130"/>
    </row>
    <row r="24" spans="2:11" x14ac:dyDescent="0.25">
      <c r="B24" s="121"/>
      <c r="C24" s="468" t="s">
        <v>111</v>
      </c>
      <c r="D24" s="468"/>
      <c r="E24" s="468"/>
      <c r="F24" s="23"/>
      <c r="G24" s="123"/>
      <c r="H24" s="123"/>
      <c r="I24" s="124">
        <f>+I11</f>
        <v>-25352869.559999999</v>
      </c>
      <c r="J24" s="124">
        <f>+J11</f>
        <v>-26144869.559999999</v>
      </c>
      <c r="K24" s="125"/>
    </row>
    <row r="25" spans="2:11" x14ac:dyDescent="0.25">
      <c r="B25" s="121"/>
      <c r="C25" s="127"/>
      <c r="D25" s="127"/>
      <c r="E25" s="44"/>
      <c r="F25" s="23"/>
      <c r="G25" s="136"/>
      <c r="H25" s="136"/>
      <c r="I25" s="137"/>
      <c r="J25" s="137"/>
      <c r="K25" s="125"/>
    </row>
    <row r="26" spans="2:11" x14ac:dyDescent="0.25">
      <c r="B26" s="121"/>
      <c r="C26" s="469" t="s">
        <v>112</v>
      </c>
      <c r="D26" s="469"/>
      <c r="E26" s="469"/>
      <c r="F26" s="23"/>
      <c r="G26" s="136"/>
      <c r="H26" s="136"/>
      <c r="I26" s="137"/>
      <c r="J26" s="137"/>
      <c r="K26" s="125"/>
    </row>
    <row r="27" spans="2:11" x14ac:dyDescent="0.25">
      <c r="B27" s="121"/>
      <c r="C27" s="468" t="s">
        <v>99</v>
      </c>
      <c r="D27" s="468"/>
      <c r="E27" s="468"/>
      <c r="F27" s="23"/>
      <c r="G27" s="123"/>
      <c r="H27" s="123"/>
      <c r="I27" s="124">
        <f>+I28</f>
        <v>-103074681.62</v>
      </c>
      <c r="J27" s="124">
        <f>+J28</f>
        <v>-82674029.450000003</v>
      </c>
      <c r="K27" s="125"/>
    </row>
    <row r="28" spans="2:11" x14ac:dyDescent="0.25">
      <c r="B28" s="126"/>
      <c r="C28" s="127"/>
      <c r="D28" s="447" t="s">
        <v>100</v>
      </c>
      <c r="E28" s="447"/>
      <c r="F28" s="23"/>
      <c r="G28" s="128"/>
      <c r="H28" s="128"/>
      <c r="I28" s="129">
        <f>+I29+I30</f>
        <v>-103074681.62</v>
      </c>
      <c r="J28" s="129">
        <f>SUM(J29:J30)</f>
        <v>-82674029.450000003</v>
      </c>
      <c r="K28" s="130"/>
    </row>
    <row r="29" spans="2:11" x14ac:dyDescent="0.25">
      <c r="B29" s="126"/>
      <c r="C29" s="127"/>
      <c r="D29" s="51"/>
      <c r="E29" s="51"/>
      <c r="F29" s="23"/>
      <c r="G29" s="128" t="s">
        <v>101</v>
      </c>
      <c r="H29" s="128" t="s">
        <v>113</v>
      </c>
      <c r="I29" s="129">
        <v>-87857290.299999997</v>
      </c>
      <c r="J29" s="138">
        <v>-81152290.299999997</v>
      </c>
      <c r="K29" s="130"/>
    </row>
    <row r="30" spans="2:11" x14ac:dyDescent="0.25">
      <c r="B30" s="126"/>
      <c r="C30" s="127"/>
      <c r="D30" s="51"/>
      <c r="E30" s="51"/>
      <c r="F30" s="23"/>
      <c r="G30" s="128" t="s">
        <v>101</v>
      </c>
      <c r="H30" s="128" t="s">
        <v>114</v>
      </c>
      <c r="I30" s="129">
        <v>-15217391.32</v>
      </c>
      <c r="J30" s="129">
        <v>-1521739.15</v>
      </c>
      <c r="K30" s="130"/>
    </row>
    <row r="31" spans="2:11" x14ac:dyDescent="0.25">
      <c r="B31" s="126"/>
      <c r="C31" s="135"/>
      <c r="D31" s="447" t="s">
        <v>104</v>
      </c>
      <c r="E31" s="447"/>
      <c r="F31" s="135"/>
      <c r="G31" s="139"/>
      <c r="H31" s="139"/>
      <c r="I31" s="129">
        <v>0</v>
      </c>
      <c r="J31" s="129">
        <v>0</v>
      </c>
      <c r="K31" s="130"/>
    </row>
    <row r="32" spans="2:11" x14ac:dyDescent="0.25">
      <c r="B32" s="126"/>
      <c r="C32" s="135"/>
      <c r="D32" s="447" t="s">
        <v>105</v>
      </c>
      <c r="E32" s="447"/>
      <c r="F32" s="135"/>
      <c r="G32" s="139"/>
      <c r="H32" s="139"/>
      <c r="I32" s="129">
        <v>0</v>
      </c>
      <c r="J32" s="129">
        <v>0</v>
      </c>
      <c r="K32" s="130"/>
    </row>
    <row r="33" spans="2:11" x14ac:dyDescent="0.25">
      <c r="B33" s="126"/>
      <c r="C33" s="127"/>
      <c r="D33" s="127"/>
      <c r="E33" s="21"/>
      <c r="F33" s="23"/>
      <c r="G33" s="136"/>
      <c r="H33" s="136"/>
      <c r="I33" s="124"/>
      <c r="J33" s="124"/>
      <c r="K33" s="130"/>
    </row>
    <row r="34" spans="2:11" x14ac:dyDescent="0.25">
      <c r="B34" s="121"/>
      <c r="C34" s="468" t="s">
        <v>108</v>
      </c>
      <c r="D34" s="468"/>
      <c r="E34" s="468"/>
      <c r="F34" s="23"/>
      <c r="G34" s="123"/>
      <c r="H34" s="123"/>
      <c r="I34" s="124">
        <v>0</v>
      </c>
      <c r="J34" s="124">
        <v>0</v>
      </c>
      <c r="K34" s="125"/>
    </row>
    <row r="35" spans="2:11" x14ac:dyDescent="0.25">
      <c r="B35" s="126"/>
      <c r="C35" s="127"/>
      <c r="D35" s="447" t="s">
        <v>109</v>
      </c>
      <c r="E35" s="447"/>
      <c r="F35" s="23"/>
      <c r="G35" s="128"/>
      <c r="H35" s="128"/>
      <c r="I35" s="129">
        <v>0</v>
      </c>
      <c r="J35" s="129">
        <v>0</v>
      </c>
      <c r="K35" s="130"/>
    </row>
    <row r="36" spans="2:11" x14ac:dyDescent="0.25">
      <c r="B36" s="126"/>
      <c r="C36" s="127"/>
      <c r="D36" s="447" t="s">
        <v>110</v>
      </c>
      <c r="E36" s="447"/>
      <c r="F36" s="23"/>
      <c r="G36" s="128"/>
      <c r="H36" s="128"/>
      <c r="I36" s="129">
        <v>0</v>
      </c>
      <c r="J36" s="129">
        <v>0</v>
      </c>
      <c r="K36" s="130"/>
    </row>
    <row r="37" spans="2:11" x14ac:dyDescent="0.25">
      <c r="B37" s="126"/>
      <c r="C37" s="127"/>
      <c r="D37" s="447" t="s">
        <v>104</v>
      </c>
      <c r="E37" s="447"/>
      <c r="F37" s="23"/>
      <c r="G37" s="128"/>
      <c r="H37" s="128"/>
      <c r="I37" s="129">
        <v>0</v>
      </c>
      <c r="J37" s="129">
        <v>0</v>
      </c>
      <c r="K37" s="130"/>
    </row>
    <row r="38" spans="2:11" x14ac:dyDescent="0.25">
      <c r="B38" s="126"/>
      <c r="C38" s="23"/>
      <c r="D38" s="447" t="s">
        <v>105</v>
      </c>
      <c r="E38" s="447"/>
      <c r="F38" s="23"/>
      <c r="G38" s="128"/>
      <c r="H38" s="134"/>
      <c r="I38" s="129">
        <v>0</v>
      </c>
      <c r="J38" s="129">
        <v>0</v>
      </c>
      <c r="K38" s="130"/>
    </row>
    <row r="39" spans="2:11" x14ac:dyDescent="0.25">
      <c r="B39" s="126"/>
      <c r="C39" s="23"/>
      <c r="D39" s="23"/>
      <c r="E39" s="21"/>
      <c r="F39" s="23"/>
      <c r="G39" s="136"/>
      <c r="H39" s="136"/>
      <c r="I39" s="124"/>
      <c r="J39" s="124"/>
      <c r="K39" s="130"/>
    </row>
    <row r="40" spans="2:11" x14ac:dyDescent="0.25">
      <c r="B40" s="121"/>
      <c r="C40" s="468" t="s">
        <v>115</v>
      </c>
      <c r="D40" s="468"/>
      <c r="E40" s="468"/>
      <c r="F40" s="23"/>
      <c r="G40" s="140"/>
      <c r="H40" s="140"/>
      <c r="I40" s="124">
        <f>+I27</f>
        <v>-103074681.62</v>
      </c>
      <c r="J40" s="124">
        <f>+J27</f>
        <v>-82674029.450000003</v>
      </c>
      <c r="K40" s="125"/>
    </row>
    <row r="41" spans="2:11" x14ac:dyDescent="0.25">
      <c r="B41" s="126"/>
      <c r="C41" s="127"/>
      <c r="D41" s="127"/>
      <c r="E41" s="21"/>
      <c r="F41" s="23"/>
      <c r="G41" s="136"/>
      <c r="H41" s="136"/>
      <c r="I41" s="124"/>
      <c r="J41" s="124"/>
      <c r="K41" s="130"/>
    </row>
    <row r="42" spans="2:11" x14ac:dyDescent="0.25">
      <c r="B42" s="126"/>
      <c r="C42" s="468" t="s">
        <v>116</v>
      </c>
      <c r="D42" s="468"/>
      <c r="E42" s="468"/>
      <c r="F42" s="23"/>
      <c r="G42" s="128"/>
      <c r="H42" s="128"/>
      <c r="I42" s="141">
        <v>-238142174.81</v>
      </c>
      <c r="J42" s="141">
        <v>-211241164.83000001</v>
      </c>
      <c r="K42" s="130"/>
    </row>
    <row r="43" spans="2:11" x14ac:dyDescent="0.25">
      <c r="B43" s="126"/>
      <c r="C43" s="127"/>
      <c r="D43" s="127"/>
      <c r="E43" s="21"/>
      <c r="F43" s="23"/>
      <c r="G43" s="136"/>
      <c r="H43" s="136"/>
      <c r="I43" s="124"/>
      <c r="J43" s="124"/>
      <c r="K43" s="130"/>
    </row>
    <row r="44" spans="2:11" x14ac:dyDescent="0.25">
      <c r="B44" s="142"/>
      <c r="C44" s="473" t="s">
        <v>117</v>
      </c>
      <c r="D44" s="473"/>
      <c r="E44" s="473"/>
      <c r="F44" s="143"/>
      <c r="G44" s="144"/>
      <c r="H44" s="144"/>
      <c r="I44" s="145">
        <f>+I42+I40+I24</f>
        <v>-366569725.99000001</v>
      </c>
      <c r="J44" s="145">
        <f>J42+J40+J24</f>
        <v>-320060063.84000003</v>
      </c>
      <c r="K44" s="146"/>
    </row>
    <row r="45" spans="2:11" x14ac:dyDescent="0.25">
      <c r="B45" s="6"/>
      <c r="C45" s="447" t="s">
        <v>64</v>
      </c>
      <c r="D45" s="447"/>
      <c r="E45" s="447"/>
      <c r="F45" s="447"/>
      <c r="G45" s="447"/>
      <c r="H45" s="447"/>
      <c r="I45" s="447"/>
      <c r="J45" s="447"/>
      <c r="K45" s="447"/>
    </row>
    <row r="46" spans="2:11" x14ac:dyDescent="0.25">
      <c r="B46" s="6"/>
      <c r="C46" s="21"/>
      <c r="D46" s="57"/>
      <c r="E46" s="58"/>
      <c r="F46" s="58"/>
      <c r="G46" s="6"/>
      <c r="H46" s="59"/>
      <c r="I46" s="57"/>
      <c r="J46" s="58"/>
      <c r="K46" s="58"/>
    </row>
    <row r="47" spans="2:11" x14ac:dyDescent="0.25">
      <c r="B47" s="6"/>
      <c r="C47" s="21" t="s">
        <v>120</v>
      </c>
      <c r="D47" s="57"/>
      <c r="E47" s="58"/>
      <c r="F47" s="58"/>
      <c r="G47" s="6" t="s">
        <v>121</v>
      </c>
      <c r="H47" s="59"/>
      <c r="I47" s="57"/>
      <c r="J47" s="58" t="s">
        <v>120</v>
      </c>
      <c r="K47" s="58"/>
    </row>
    <row r="48" spans="2:11" x14ac:dyDescent="0.25">
      <c r="B48" s="6"/>
      <c r="C48" s="150" t="s">
        <v>67</v>
      </c>
      <c r="D48" s="148"/>
      <c r="E48" s="61"/>
      <c r="F48" s="58"/>
      <c r="G48" s="448" t="s">
        <v>68</v>
      </c>
      <c r="H48" s="448"/>
      <c r="I48" s="23"/>
      <c r="J48" s="148" t="s">
        <v>69</v>
      </c>
      <c r="K48" s="58"/>
    </row>
    <row r="49" spans="2:11" ht="15" customHeight="1" x14ac:dyDescent="0.25">
      <c r="B49" s="6"/>
      <c r="C49" s="445" t="s">
        <v>70</v>
      </c>
      <c r="D49" s="445"/>
      <c r="E49" s="61"/>
      <c r="F49" s="63"/>
      <c r="G49" s="445" t="s">
        <v>118</v>
      </c>
      <c r="H49" s="445"/>
      <c r="I49" s="147"/>
      <c r="J49" s="111" t="s">
        <v>119</v>
      </c>
      <c r="K49" s="58"/>
    </row>
    <row r="50" spans="2:11" x14ac:dyDescent="0.25">
      <c r="J50" s="149"/>
    </row>
    <row r="51" spans="2:11" x14ac:dyDescent="0.25"/>
    <row r="52" spans="2:11" ht="15" customHeight="1" x14ac:dyDescent="0.25"/>
    <row r="53" spans="2:11" ht="15" customHeight="1" x14ac:dyDescent="0.25"/>
    <row r="54" spans="2:11" ht="15" customHeight="1" x14ac:dyDescent="0.25"/>
    <row r="55" spans="2:11" ht="15" customHeight="1" x14ac:dyDescent="0.25"/>
    <row r="56" spans="2:11" ht="15" customHeight="1" x14ac:dyDescent="0.25"/>
    <row r="57" spans="2:11" ht="15" customHeight="1" x14ac:dyDescent="0.25"/>
    <row r="58" spans="2:11" ht="15" customHeight="1" x14ac:dyDescent="0.25"/>
    <row r="59" spans="2:11" ht="15" customHeight="1" x14ac:dyDescent="0.25"/>
  </sheetData>
  <mergeCells count="36">
    <mergeCell ref="C45:K45"/>
    <mergeCell ref="G48:H48"/>
    <mergeCell ref="C49:D49"/>
    <mergeCell ref="G49:H49"/>
    <mergeCell ref="D37:E37"/>
    <mergeCell ref="D38:E38"/>
    <mergeCell ref="C40:E40"/>
    <mergeCell ref="C42:E42"/>
    <mergeCell ref="C44:E44"/>
    <mergeCell ref="D36:E36"/>
    <mergeCell ref="D20:E20"/>
    <mergeCell ref="D21:E21"/>
    <mergeCell ref="D22:E22"/>
    <mergeCell ref="C24:E24"/>
    <mergeCell ref="C26:E26"/>
    <mergeCell ref="C27:E27"/>
    <mergeCell ref="D28:E28"/>
    <mergeCell ref="D31:E31"/>
    <mergeCell ref="D32:E32"/>
    <mergeCell ref="C34:E34"/>
    <mergeCell ref="D35:E35"/>
    <mergeCell ref="D19:E19"/>
    <mergeCell ref="C8:E8"/>
    <mergeCell ref="C9:E9"/>
    <mergeCell ref="C10:E10"/>
    <mergeCell ref="D2:I2"/>
    <mergeCell ref="D3:I3"/>
    <mergeCell ref="D4:I4"/>
    <mergeCell ref="D5:I5"/>
    <mergeCell ref="D6:I6"/>
    <mergeCell ref="C7:K7"/>
    <mergeCell ref="C11:E11"/>
    <mergeCell ref="D12:E12"/>
    <mergeCell ref="D15:E15"/>
    <mergeCell ref="D16:E16"/>
    <mergeCell ref="C18:E18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I12 I28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3"/>
  <sheetViews>
    <sheetView workbookViewId="0">
      <selection activeCell="G22" sqref="G22"/>
    </sheetView>
  </sheetViews>
  <sheetFormatPr baseColWidth="10" defaultRowHeight="15" x14ac:dyDescent="0.25"/>
  <cols>
    <col min="1" max="1" width="3.42578125" customWidth="1"/>
    <col min="2" max="2" width="3.7109375" customWidth="1"/>
    <col min="4" max="4" width="49.5703125" customWidth="1"/>
    <col min="5" max="6" width="20.85546875" customWidth="1"/>
    <col min="7" max="9" width="21" customWidth="1"/>
    <col min="10" max="10" width="3.5703125" customWidth="1"/>
  </cols>
  <sheetData>
    <row r="1" spans="2:10" x14ac:dyDescent="0.25">
      <c r="B1" s="64"/>
      <c r="C1" s="65"/>
      <c r="D1" s="64"/>
      <c r="E1" s="64"/>
      <c r="F1" s="64"/>
      <c r="G1" s="64"/>
      <c r="H1" s="64"/>
      <c r="I1" s="64"/>
      <c r="J1" s="64"/>
    </row>
    <row r="2" spans="2:10" x14ac:dyDescent="0.25">
      <c r="B2" s="64"/>
      <c r="C2" s="67"/>
      <c r="D2" s="451" t="s">
        <v>0</v>
      </c>
      <c r="E2" s="451"/>
      <c r="F2" s="451"/>
      <c r="G2" s="451"/>
      <c r="H2" s="451"/>
      <c r="I2" s="67"/>
      <c r="J2" s="67"/>
    </row>
    <row r="3" spans="2:10" x14ac:dyDescent="0.25">
      <c r="C3" s="67"/>
      <c r="D3" s="451" t="s">
        <v>122</v>
      </c>
      <c r="E3" s="451"/>
      <c r="F3" s="451"/>
      <c r="G3" s="451"/>
      <c r="H3" s="451"/>
      <c r="I3" s="67"/>
      <c r="J3" s="67"/>
    </row>
    <row r="4" spans="2:10" x14ac:dyDescent="0.25">
      <c r="C4" s="67"/>
      <c r="D4" s="474" t="s">
        <v>74</v>
      </c>
      <c r="E4" s="474"/>
      <c r="F4" s="474"/>
      <c r="G4" s="474"/>
      <c r="H4" s="474"/>
      <c r="I4" s="67"/>
      <c r="J4" s="67"/>
    </row>
    <row r="5" spans="2:10" x14ac:dyDescent="0.25">
      <c r="C5" s="67"/>
      <c r="D5" s="451" t="s">
        <v>123</v>
      </c>
      <c r="E5" s="451"/>
      <c r="F5" s="451"/>
      <c r="G5" s="451"/>
      <c r="H5" s="451"/>
      <c r="I5" s="67"/>
      <c r="J5" s="67"/>
    </row>
    <row r="6" spans="2:10" x14ac:dyDescent="0.25">
      <c r="B6" s="69"/>
      <c r="C6" s="70"/>
      <c r="D6" s="475"/>
      <c r="E6" s="475"/>
      <c r="F6" s="475"/>
      <c r="G6" s="475"/>
      <c r="H6" s="475"/>
      <c r="I6" s="475"/>
      <c r="J6" s="475"/>
    </row>
    <row r="7" spans="2:10" ht="48" x14ac:dyDescent="0.25">
      <c r="B7" s="151"/>
      <c r="C7" s="477" t="s">
        <v>75</v>
      </c>
      <c r="D7" s="477"/>
      <c r="E7" s="152" t="s">
        <v>49</v>
      </c>
      <c r="F7" s="152" t="s">
        <v>124</v>
      </c>
      <c r="G7" s="152" t="s">
        <v>125</v>
      </c>
      <c r="H7" s="152" t="s">
        <v>126</v>
      </c>
      <c r="I7" s="152" t="s">
        <v>127</v>
      </c>
      <c r="J7" s="153"/>
    </row>
    <row r="8" spans="2:10" x14ac:dyDescent="0.25">
      <c r="B8" s="90"/>
      <c r="C8" s="154"/>
      <c r="D8" s="155"/>
      <c r="E8" s="156"/>
      <c r="F8" s="93"/>
      <c r="G8" s="29"/>
      <c r="H8" s="157"/>
      <c r="I8" s="158"/>
      <c r="J8" s="159"/>
    </row>
    <row r="9" spans="2:10" ht="15.75" thickBot="1" x14ac:dyDescent="0.3">
      <c r="B9" s="82"/>
      <c r="C9" s="476" t="s">
        <v>58</v>
      </c>
      <c r="D9" s="476"/>
      <c r="E9" s="160">
        <v>0</v>
      </c>
      <c r="F9" s="160">
        <v>-755681882.49000001</v>
      </c>
      <c r="G9" s="160">
        <v>727376869.00999999</v>
      </c>
      <c r="H9" s="160">
        <v>0</v>
      </c>
      <c r="I9" s="161">
        <v>-28305013.48</v>
      </c>
      <c r="J9" s="159"/>
    </row>
    <row r="10" spans="2:10" x14ac:dyDescent="0.25">
      <c r="B10" s="82"/>
      <c r="C10" s="174"/>
      <c r="D10" s="108"/>
      <c r="E10" s="175"/>
      <c r="F10" s="175"/>
      <c r="G10" s="175"/>
      <c r="H10" s="175"/>
      <c r="I10" s="175"/>
      <c r="J10" s="159"/>
    </row>
    <row r="11" spans="2:10" x14ac:dyDescent="0.25">
      <c r="B11" s="82"/>
      <c r="C11" s="478" t="s">
        <v>128</v>
      </c>
      <c r="D11" s="478"/>
      <c r="E11" s="176">
        <f>SUM(E12:E14)</f>
        <v>0</v>
      </c>
      <c r="F11" s="176"/>
      <c r="G11" s="176"/>
      <c r="H11" s="176">
        <f>SUM(H12:H14)</f>
        <v>0</v>
      </c>
      <c r="I11" s="176">
        <f>SUM(E11:H11)</f>
        <v>0</v>
      </c>
      <c r="J11" s="159"/>
    </row>
    <row r="12" spans="2:10" x14ac:dyDescent="0.25">
      <c r="B12" s="90"/>
      <c r="C12" s="465" t="s">
        <v>129</v>
      </c>
      <c r="D12" s="465"/>
      <c r="E12" s="177">
        <v>0</v>
      </c>
      <c r="F12" s="178"/>
      <c r="G12" s="178"/>
      <c r="H12" s="177">
        <v>0</v>
      </c>
      <c r="I12" s="175">
        <f>SUM(E12:H12)</f>
        <v>0</v>
      </c>
      <c r="J12" s="159"/>
    </row>
    <row r="13" spans="2:10" x14ac:dyDescent="0.25">
      <c r="B13" s="90"/>
      <c r="C13" s="465" t="s">
        <v>51</v>
      </c>
      <c r="D13" s="465"/>
      <c r="E13" s="177">
        <v>0</v>
      </c>
      <c r="F13" s="178"/>
      <c r="G13" s="178"/>
      <c r="H13" s="177">
        <v>0</v>
      </c>
      <c r="I13" s="175">
        <f>SUM(E13:H13)</f>
        <v>0</v>
      </c>
      <c r="J13" s="159"/>
    </row>
    <row r="14" spans="2:10" x14ac:dyDescent="0.25">
      <c r="B14" s="90"/>
      <c r="C14" s="465" t="s">
        <v>130</v>
      </c>
      <c r="D14" s="465"/>
      <c r="E14" s="177">
        <v>0</v>
      </c>
      <c r="F14" s="178"/>
      <c r="G14" s="178"/>
      <c r="H14" s="177">
        <v>0</v>
      </c>
      <c r="I14" s="175">
        <f>SUM(E14:H14)</f>
        <v>0</v>
      </c>
      <c r="J14" s="159"/>
    </row>
    <row r="15" spans="2:10" x14ac:dyDescent="0.25">
      <c r="B15" s="82"/>
      <c r="C15" s="174"/>
      <c r="D15" s="108"/>
      <c r="E15" s="178"/>
      <c r="F15" s="178"/>
      <c r="G15" s="178"/>
      <c r="H15" s="175"/>
      <c r="I15" s="175"/>
      <c r="J15" s="159"/>
    </row>
    <row r="16" spans="2:10" x14ac:dyDescent="0.25">
      <c r="B16" s="82"/>
      <c r="C16" s="478" t="s">
        <v>131</v>
      </c>
      <c r="D16" s="478"/>
      <c r="E16" s="179"/>
      <c r="F16" s="176">
        <f>SUM(F18:F20)</f>
        <v>6056711146.4300003</v>
      </c>
      <c r="G16" s="176">
        <f>G17</f>
        <v>347577633.44</v>
      </c>
      <c r="H16" s="176">
        <f>SUM(H17:H20)</f>
        <v>0</v>
      </c>
      <c r="I16" s="176">
        <f>SUM(E16:H16)</f>
        <v>6404288779.8699999</v>
      </c>
      <c r="J16" s="159"/>
    </row>
    <row r="17" spans="2:10" x14ac:dyDescent="0.25">
      <c r="B17" s="90"/>
      <c r="C17" s="465" t="s">
        <v>132</v>
      </c>
      <c r="D17" s="465"/>
      <c r="E17" s="178"/>
      <c r="F17" s="178"/>
      <c r="G17" s="177">
        <v>347577633.44</v>
      </c>
      <c r="H17" s="177">
        <v>0</v>
      </c>
      <c r="I17" s="175">
        <f>SUM(E17:H17)</f>
        <v>347577633.44</v>
      </c>
      <c r="J17" s="159"/>
    </row>
    <row r="18" spans="2:10" x14ac:dyDescent="0.25">
      <c r="B18" s="90"/>
      <c r="C18" s="465" t="s">
        <v>55</v>
      </c>
      <c r="D18" s="465"/>
      <c r="E18" s="178"/>
      <c r="F18" s="177">
        <v>6056711146.4300003</v>
      </c>
      <c r="G18" s="178"/>
      <c r="H18" s="177">
        <v>0</v>
      </c>
      <c r="I18" s="175">
        <f>SUM(E18:H18)</f>
        <v>6056711146.4300003</v>
      </c>
      <c r="J18" s="159"/>
    </row>
    <row r="19" spans="2:10" x14ac:dyDescent="0.25">
      <c r="B19" s="90"/>
      <c r="C19" s="465" t="s">
        <v>133</v>
      </c>
      <c r="D19" s="465"/>
      <c r="E19" s="178"/>
      <c r="F19" s="177">
        <v>0</v>
      </c>
      <c r="G19" s="178"/>
      <c r="H19" s="177">
        <v>0</v>
      </c>
      <c r="I19" s="175">
        <f>SUM(E19:H19)</f>
        <v>0</v>
      </c>
      <c r="J19" s="159"/>
    </row>
    <row r="20" spans="2:10" x14ac:dyDescent="0.25">
      <c r="B20" s="90"/>
      <c r="C20" s="465" t="s">
        <v>57</v>
      </c>
      <c r="D20" s="465"/>
      <c r="E20" s="178"/>
      <c r="F20" s="177">
        <v>0</v>
      </c>
      <c r="G20" s="178"/>
      <c r="H20" s="177">
        <v>0</v>
      </c>
      <c r="I20" s="175">
        <f>SUM(E20:H20)</f>
        <v>0</v>
      </c>
      <c r="J20" s="159"/>
    </row>
    <row r="21" spans="2:10" x14ac:dyDescent="0.25">
      <c r="B21" s="82"/>
      <c r="C21" s="174"/>
      <c r="D21" s="108"/>
      <c r="E21" s="178"/>
      <c r="F21" s="175"/>
      <c r="G21" s="178"/>
      <c r="H21" s="178"/>
      <c r="I21" s="178"/>
      <c r="J21" s="159"/>
    </row>
    <row r="22" spans="2:10" ht="15.75" thickBot="1" x14ac:dyDescent="0.3">
      <c r="B22" s="82"/>
      <c r="C22" s="476" t="s">
        <v>134</v>
      </c>
      <c r="D22" s="476"/>
      <c r="E22" s="180">
        <f>E9+E11+E16</f>
        <v>0</v>
      </c>
      <c r="F22" s="180">
        <f>F9+F11+F16</f>
        <v>5301029263.9400005</v>
      </c>
      <c r="G22" s="180">
        <f>+G17</f>
        <v>347577633.44</v>
      </c>
      <c r="H22" s="180">
        <f>H9+H11+H16</f>
        <v>0</v>
      </c>
      <c r="I22" s="180">
        <f>SUM(E22:H22)</f>
        <v>5648606897.3800001</v>
      </c>
      <c r="J22" s="159"/>
    </row>
    <row r="23" spans="2:10" x14ac:dyDescent="0.25">
      <c r="B23" s="90"/>
      <c r="C23" s="108"/>
      <c r="D23" s="103"/>
      <c r="E23" s="175"/>
      <c r="F23" s="178"/>
      <c r="G23" s="178"/>
      <c r="H23" s="175"/>
      <c r="I23" s="175"/>
      <c r="J23" s="159"/>
    </row>
    <row r="24" spans="2:10" x14ac:dyDescent="0.25">
      <c r="B24" s="82"/>
      <c r="C24" s="478" t="s">
        <v>135</v>
      </c>
      <c r="D24" s="478"/>
      <c r="E24" s="176">
        <f>SUM(E25:E27)</f>
        <v>0</v>
      </c>
      <c r="F24" s="179"/>
      <c r="G24" s="179"/>
      <c r="H24" s="176">
        <f>SUM(H25:H27)</f>
        <v>0</v>
      </c>
      <c r="I24" s="176">
        <f>SUM(E24:H24)</f>
        <v>0</v>
      </c>
      <c r="J24" s="159"/>
    </row>
    <row r="25" spans="2:10" x14ac:dyDescent="0.25">
      <c r="B25" s="90"/>
      <c r="C25" s="465" t="s">
        <v>50</v>
      </c>
      <c r="D25" s="465"/>
      <c r="E25" s="177">
        <v>0</v>
      </c>
      <c r="F25" s="178"/>
      <c r="G25" s="178"/>
      <c r="H25" s="177">
        <v>0</v>
      </c>
      <c r="I25" s="175">
        <f>SUM(E25:H25)</f>
        <v>0</v>
      </c>
      <c r="J25" s="159"/>
    </row>
    <row r="26" spans="2:10" x14ac:dyDescent="0.25">
      <c r="B26" s="90"/>
      <c r="C26" s="465" t="s">
        <v>51</v>
      </c>
      <c r="D26" s="465"/>
      <c r="E26" s="177">
        <v>0</v>
      </c>
      <c r="F26" s="178"/>
      <c r="G26" s="178"/>
      <c r="H26" s="177">
        <v>0</v>
      </c>
      <c r="I26" s="175">
        <f>SUM(E26:H26)</f>
        <v>0</v>
      </c>
      <c r="J26" s="159"/>
    </row>
    <row r="27" spans="2:10" x14ac:dyDescent="0.25">
      <c r="B27" s="90"/>
      <c r="C27" s="465" t="s">
        <v>130</v>
      </c>
      <c r="D27" s="465"/>
      <c r="E27" s="177">
        <v>0</v>
      </c>
      <c r="F27" s="178"/>
      <c r="G27" s="178"/>
      <c r="H27" s="177">
        <v>0</v>
      </c>
      <c r="I27" s="175">
        <f>SUM(E27:H27)</f>
        <v>0</v>
      </c>
      <c r="J27" s="159"/>
    </row>
    <row r="28" spans="2:10" x14ac:dyDescent="0.25">
      <c r="B28" s="82"/>
      <c r="C28" s="174"/>
      <c r="D28" s="108"/>
      <c r="E28" s="175"/>
      <c r="F28" s="178"/>
      <c r="G28" s="178"/>
      <c r="H28" s="175"/>
      <c r="I28" s="175"/>
      <c r="J28" s="159"/>
    </row>
    <row r="29" spans="2:10" x14ac:dyDescent="0.25">
      <c r="B29" s="82" t="s">
        <v>83</v>
      </c>
      <c r="C29" s="478" t="s">
        <v>136</v>
      </c>
      <c r="D29" s="478"/>
      <c r="E29" s="176"/>
      <c r="F29" s="176">
        <f>+F30+F31</f>
        <v>-408104249.05000019</v>
      </c>
      <c r="G29" s="176">
        <f>+G30</f>
        <v>512013004.30000001</v>
      </c>
      <c r="H29" s="176">
        <f>+H30+H31+H32+H33</f>
        <v>0</v>
      </c>
      <c r="I29" s="176">
        <f>SUM(E29:H29)</f>
        <v>103908755.24999982</v>
      </c>
      <c r="J29" s="159"/>
    </row>
    <row r="30" spans="2:10" x14ac:dyDescent="0.25">
      <c r="B30" s="90"/>
      <c r="C30" s="465" t="s">
        <v>132</v>
      </c>
      <c r="D30" s="465"/>
      <c r="E30" s="178"/>
      <c r="F30" s="177">
        <v>0</v>
      </c>
      <c r="G30" s="177">
        <v>512013004.30000001</v>
      </c>
      <c r="H30" s="177">
        <v>0</v>
      </c>
      <c r="I30" s="175">
        <f>SUM(E30:H30)</f>
        <v>512013004.30000001</v>
      </c>
      <c r="J30" s="159"/>
    </row>
    <row r="31" spans="2:10" x14ac:dyDescent="0.25">
      <c r="B31" s="90"/>
      <c r="C31" s="465" t="s">
        <v>55</v>
      </c>
      <c r="D31" s="465"/>
      <c r="E31" s="178"/>
      <c r="F31" s="177">
        <v>-408104249.05000019</v>
      </c>
      <c r="G31" s="178"/>
      <c r="H31" s="177">
        <v>0</v>
      </c>
      <c r="I31" s="175">
        <f>SUM(E31:H31)</f>
        <v>-408104249.05000019</v>
      </c>
      <c r="J31" s="159"/>
    </row>
    <row r="32" spans="2:10" x14ac:dyDescent="0.25">
      <c r="B32" s="90"/>
      <c r="C32" s="465" t="s">
        <v>133</v>
      </c>
      <c r="D32" s="465"/>
      <c r="E32" s="178"/>
      <c r="F32" s="177">
        <v>0</v>
      </c>
      <c r="G32" s="178"/>
      <c r="H32" s="177">
        <v>0</v>
      </c>
      <c r="I32" s="175">
        <f>SUM(E32:H32)</f>
        <v>0</v>
      </c>
      <c r="J32" s="159"/>
    </row>
    <row r="33" spans="2:10" x14ac:dyDescent="0.25">
      <c r="B33" s="90"/>
      <c r="C33" s="465" t="s">
        <v>57</v>
      </c>
      <c r="D33" s="465"/>
      <c r="E33" s="178"/>
      <c r="F33" s="177">
        <v>0</v>
      </c>
      <c r="G33" s="178"/>
      <c r="H33" s="177">
        <v>0</v>
      </c>
      <c r="I33" s="175">
        <f>SUM(E33:H33)</f>
        <v>0</v>
      </c>
      <c r="J33" s="159"/>
    </row>
    <row r="34" spans="2:10" x14ac:dyDescent="0.25">
      <c r="B34" s="82"/>
      <c r="C34" s="480"/>
      <c r="D34" s="480"/>
      <c r="E34" s="178"/>
      <c r="F34" s="175"/>
      <c r="G34" s="178"/>
      <c r="H34" s="178"/>
      <c r="I34" s="178"/>
      <c r="J34" s="159"/>
    </row>
    <row r="35" spans="2:10" x14ac:dyDescent="0.25">
      <c r="B35" s="163"/>
      <c r="C35" s="481" t="s">
        <v>137</v>
      </c>
      <c r="D35" s="481"/>
      <c r="E35" s="181">
        <f>E22+E24+E29</f>
        <v>0</v>
      </c>
      <c r="F35" s="181">
        <f>F22+F24+F29</f>
        <v>4892925014.8900003</v>
      </c>
      <c r="G35" s="181">
        <f>+G29+G9</f>
        <v>1239389873.3099999</v>
      </c>
      <c r="H35" s="181">
        <f>H22+H24+H29</f>
        <v>0</v>
      </c>
      <c r="I35" s="181">
        <f>+F35+G35+H35</f>
        <v>6132314888.2000008</v>
      </c>
      <c r="J35" s="164"/>
    </row>
    <row r="36" spans="2:10" x14ac:dyDescent="0.25">
      <c r="B36" s="165"/>
      <c r="C36" s="165"/>
      <c r="D36" s="165"/>
      <c r="E36" s="165"/>
      <c r="F36" s="165"/>
      <c r="G36" s="166"/>
      <c r="H36" s="167"/>
      <c r="I36" s="166"/>
      <c r="J36" s="168"/>
    </row>
    <row r="37" spans="2:10" x14ac:dyDescent="0.25">
      <c r="E37" s="169"/>
      <c r="F37" s="169"/>
      <c r="J37" s="155"/>
    </row>
    <row r="38" spans="2:10" x14ac:dyDescent="0.25">
      <c r="B38" s="64"/>
      <c r="C38" s="479" t="s">
        <v>64</v>
      </c>
      <c r="D38" s="479"/>
      <c r="E38" s="479"/>
      <c r="F38" s="479"/>
      <c r="G38" s="479"/>
      <c r="H38" s="479"/>
      <c r="I38" s="479"/>
      <c r="J38" s="479"/>
    </row>
    <row r="39" spans="2:10" x14ac:dyDescent="0.25">
      <c r="B39" s="64"/>
      <c r="C39" s="103"/>
      <c r="D39" s="104"/>
      <c r="E39" s="105"/>
      <c r="F39" s="105"/>
      <c r="G39" s="64"/>
      <c r="H39" s="106"/>
      <c r="I39" s="104"/>
      <c r="J39" s="105"/>
    </row>
    <row r="40" spans="2:10" x14ac:dyDescent="0.25">
      <c r="B40" s="64"/>
      <c r="C40" s="103"/>
      <c r="D40" s="482"/>
      <c r="E40" s="482"/>
      <c r="F40" s="105"/>
      <c r="G40" s="171"/>
      <c r="H40" s="483"/>
      <c r="I40" s="483"/>
      <c r="J40" s="105"/>
    </row>
    <row r="41" spans="2:10" x14ac:dyDescent="0.25">
      <c r="B41" s="64"/>
      <c r="C41" s="448" t="s">
        <v>86</v>
      </c>
      <c r="D41" s="448"/>
      <c r="E41" s="105"/>
      <c r="F41" s="448" t="s">
        <v>138</v>
      </c>
      <c r="G41" s="448"/>
      <c r="H41" s="448"/>
      <c r="I41" s="448"/>
      <c r="J41" s="108"/>
    </row>
    <row r="42" spans="2:10" x14ac:dyDescent="0.25">
      <c r="B42" s="64"/>
      <c r="C42" s="449" t="s">
        <v>87</v>
      </c>
      <c r="D42" s="449"/>
      <c r="E42" s="107"/>
      <c r="F42" s="449" t="s">
        <v>68</v>
      </c>
      <c r="G42" s="449"/>
      <c r="H42" s="448" t="s">
        <v>69</v>
      </c>
      <c r="I42" s="448"/>
      <c r="J42" s="108"/>
    </row>
    <row r="43" spans="2:10" ht="15" customHeight="1" x14ac:dyDescent="0.25">
      <c r="C43" s="466" t="s">
        <v>70</v>
      </c>
      <c r="D43" s="466"/>
      <c r="E43" s="109"/>
      <c r="F43" s="446" t="s">
        <v>71</v>
      </c>
      <c r="G43" s="446"/>
      <c r="H43" s="445" t="s">
        <v>72</v>
      </c>
      <c r="I43" s="445"/>
    </row>
  </sheetData>
  <mergeCells count="39">
    <mergeCell ref="C43:D43"/>
    <mergeCell ref="F43:G43"/>
    <mergeCell ref="H43:I43"/>
    <mergeCell ref="D40:E40"/>
    <mergeCell ref="H40:I40"/>
    <mergeCell ref="C41:D41"/>
    <mergeCell ref="F41:I41"/>
    <mergeCell ref="C42:D42"/>
    <mergeCell ref="F42:G42"/>
    <mergeCell ref="H42:I42"/>
    <mergeCell ref="C38:J38"/>
    <mergeCell ref="C24:D24"/>
    <mergeCell ref="C25:D25"/>
    <mergeCell ref="C26:D26"/>
    <mergeCell ref="C27:D27"/>
    <mergeCell ref="C29:D29"/>
    <mergeCell ref="C30:D30"/>
    <mergeCell ref="C31:D31"/>
    <mergeCell ref="C32:D32"/>
    <mergeCell ref="C33:D33"/>
    <mergeCell ref="C34:D34"/>
    <mergeCell ref="C35:D35"/>
    <mergeCell ref="C22:D22"/>
    <mergeCell ref="C7:D7"/>
    <mergeCell ref="C9:D9"/>
    <mergeCell ref="C11:D11"/>
    <mergeCell ref="C12:D12"/>
    <mergeCell ref="C13:D13"/>
    <mergeCell ref="C14:D14"/>
    <mergeCell ref="C16:D16"/>
    <mergeCell ref="C17:D17"/>
    <mergeCell ref="C18:D18"/>
    <mergeCell ref="C19:D19"/>
    <mergeCell ref="C20:D20"/>
    <mergeCell ref="D2:H2"/>
    <mergeCell ref="D3:H3"/>
    <mergeCell ref="D4:H4"/>
    <mergeCell ref="D5:H5"/>
    <mergeCell ref="D6:J6"/>
  </mergeCells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G35 G22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opLeftCell="E40" workbookViewId="0">
      <selection activeCell="C53" sqref="C53:K53"/>
    </sheetView>
  </sheetViews>
  <sheetFormatPr baseColWidth="10" defaultColWidth="0" defaultRowHeight="15" customHeight="1" zeroHeight="1" x14ac:dyDescent="0.25"/>
  <cols>
    <col min="1" max="1" width="2" style="111" customWidth="1"/>
    <col min="2" max="2" width="2.42578125" style="111" customWidth="1"/>
    <col min="3" max="3" width="22" style="111" customWidth="1"/>
    <col min="4" max="4" width="59.42578125" style="111" customWidth="1"/>
    <col min="5" max="6" width="14.5703125" style="111" customWidth="1"/>
    <col min="7" max="7" width="4.85546875" style="111" customWidth="1"/>
    <col min="8" max="8" width="11.42578125" style="111" customWidth="1"/>
    <col min="9" max="9" width="56.28515625" style="111" customWidth="1"/>
    <col min="10" max="11" width="13.42578125" style="111" customWidth="1"/>
    <col min="12" max="12" width="3.7109375" style="111" customWidth="1"/>
    <col min="13" max="13" width="4.5703125" style="111" customWidth="1"/>
    <col min="14" max="16384" width="11.42578125" style="111" hidden="1"/>
  </cols>
  <sheetData>
    <row r="1" spans="2:12" x14ac:dyDescent="0.25"/>
    <row r="2" spans="2:12" ht="20.25" x14ac:dyDescent="0.3">
      <c r="B2" s="64"/>
      <c r="C2" s="182"/>
      <c r="D2" s="484" t="s">
        <v>0</v>
      </c>
      <c r="E2" s="484"/>
      <c r="F2" s="484"/>
      <c r="G2" s="484"/>
      <c r="H2" s="484"/>
      <c r="I2" s="484"/>
      <c r="J2" s="484"/>
      <c r="K2" s="183"/>
      <c r="L2" s="182"/>
    </row>
    <row r="3" spans="2:12" ht="20.25" x14ac:dyDescent="0.3">
      <c r="C3" s="184"/>
      <c r="D3" s="485" t="s">
        <v>139</v>
      </c>
      <c r="E3" s="485"/>
      <c r="F3" s="485"/>
      <c r="G3" s="485"/>
      <c r="H3" s="485"/>
      <c r="I3" s="485"/>
      <c r="J3" s="485"/>
      <c r="K3" s="185"/>
      <c r="L3" s="184"/>
    </row>
    <row r="4" spans="2:12" ht="20.25" x14ac:dyDescent="0.3">
      <c r="C4" s="184"/>
      <c r="D4" s="484" t="s">
        <v>140</v>
      </c>
      <c r="E4" s="484"/>
      <c r="F4" s="484"/>
      <c r="G4" s="484"/>
      <c r="H4" s="484"/>
      <c r="I4" s="484"/>
      <c r="J4" s="484"/>
      <c r="K4" s="185"/>
      <c r="L4" s="184"/>
    </row>
    <row r="5" spans="2:12" ht="20.25" x14ac:dyDescent="0.3">
      <c r="C5" s="184"/>
      <c r="D5" s="485" t="s">
        <v>3</v>
      </c>
      <c r="E5" s="485"/>
      <c r="F5" s="485"/>
      <c r="G5" s="485"/>
      <c r="H5" s="485"/>
      <c r="I5" s="485"/>
      <c r="J5" s="485"/>
      <c r="K5" s="185"/>
      <c r="L5" s="184"/>
    </row>
    <row r="6" spans="2:12" ht="20.25" x14ac:dyDescent="0.3">
      <c r="B6" s="186"/>
      <c r="C6" s="186"/>
      <c r="D6" s="187"/>
      <c r="E6" s="187"/>
      <c r="F6" s="187"/>
      <c r="G6" s="187"/>
      <c r="H6" s="187"/>
      <c r="I6" s="187"/>
      <c r="J6" s="188"/>
      <c r="K6" s="188"/>
      <c r="L6" s="64"/>
    </row>
    <row r="7" spans="2:12" ht="20.25" x14ac:dyDescent="0.3">
      <c r="B7" s="186"/>
      <c r="C7" s="70"/>
      <c r="D7" s="486"/>
      <c r="E7" s="486"/>
      <c r="F7" s="486"/>
      <c r="G7" s="486"/>
      <c r="H7" s="486"/>
      <c r="I7" s="486"/>
      <c r="J7" s="486"/>
      <c r="K7" s="486"/>
      <c r="L7" s="64"/>
    </row>
    <row r="8" spans="2:12" x14ac:dyDescent="0.25">
      <c r="B8" s="189"/>
      <c r="C8" s="477" t="s">
        <v>75</v>
      </c>
      <c r="D8" s="477"/>
      <c r="E8" s="190">
        <v>2017</v>
      </c>
      <c r="F8" s="190">
        <v>2016</v>
      </c>
      <c r="G8" s="172"/>
      <c r="H8" s="477" t="s">
        <v>75</v>
      </c>
      <c r="I8" s="477"/>
      <c r="J8" s="190">
        <v>2017</v>
      </c>
      <c r="K8" s="190">
        <v>2016</v>
      </c>
      <c r="L8" s="191"/>
    </row>
    <row r="9" spans="2:12" x14ac:dyDescent="0.25">
      <c r="B9" s="195"/>
      <c r="C9" s="487" t="s">
        <v>141</v>
      </c>
      <c r="D9" s="487"/>
      <c r="E9" s="196"/>
      <c r="F9" s="196"/>
      <c r="G9" s="65"/>
      <c r="H9" s="487" t="s">
        <v>142</v>
      </c>
      <c r="I9" s="487"/>
      <c r="J9" s="196"/>
      <c r="K9" s="196"/>
      <c r="L9" s="197"/>
    </row>
    <row r="10" spans="2:12" x14ac:dyDescent="0.25">
      <c r="B10" s="198"/>
      <c r="C10" s="461" t="s">
        <v>143</v>
      </c>
      <c r="D10" s="461"/>
      <c r="E10" s="36">
        <f>SUM(E11:E18)</f>
        <v>521393400.33999991</v>
      </c>
      <c r="F10" s="36">
        <f>SUM(F11:F18)</f>
        <v>405465731.06000006</v>
      </c>
      <c r="G10" s="65"/>
      <c r="H10" s="487" t="s">
        <v>144</v>
      </c>
      <c r="I10" s="487"/>
      <c r="J10" s="36">
        <f>SUM(J11:J13)</f>
        <v>776698659.04999995</v>
      </c>
      <c r="K10" s="36">
        <f>SUM(K11:K13)</f>
        <v>681310596.9000001</v>
      </c>
      <c r="L10" s="92"/>
    </row>
    <row r="11" spans="2:12" x14ac:dyDescent="0.25">
      <c r="B11" s="199"/>
      <c r="C11" s="465" t="s">
        <v>145</v>
      </c>
      <c r="D11" s="465"/>
      <c r="E11" s="93">
        <v>387481669.77999997</v>
      </c>
      <c r="F11" s="93">
        <v>296918833.44</v>
      </c>
      <c r="G11" s="65"/>
      <c r="H11" s="465" t="s">
        <v>146</v>
      </c>
      <c r="I11" s="465"/>
      <c r="J11" s="93">
        <v>403058393.37</v>
      </c>
      <c r="K11" s="93">
        <v>380602907.39000005</v>
      </c>
      <c r="L11" s="92"/>
    </row>
    <row r="12" spans="2:12" x14ac:dyDescent="0.25">
      <c r="B12" s="199"/>
      <c r="C12" s="465" t="s">
        <v>147</v>
      </c>
      <c r="D12" s="465"/>
      <c r="E12" s="93">
        <v>0</v>
      </c>
      <c r="F12" s="93">
        <v>0</v>
      </c>
      <c r="G12" s="65"/>
      <c r="H12" s="465" t="s">
        <v>148</v>
      </c>
      <c r="I12" s="465"/>
      <c r="J12" s="93">
        <v>98435792.390000001</v>
      </c>
      <c r="K12" s="93">
        <v>79140145.159999996</v>
      </c>
      <c r="L12" s="92"/>
    </row>
    <row r="13" spans="2:12" x14ac:dyDescent="0.25">
      <c r="B13" s="199"/>
      <c r="C13" s="465" t="s">
        <v>149</v>
      </c>
      <c r="D13" s="465"/>
      <c r="E13" s="93">
        <v>0</v>
      </c>
      <c r="F13" s="93">
        <v>600000</v>
      </c>
      <c r="G13" s="65"/>
      <c r="H13" s="465" t="s">
        <v>150</v>
      </c>
      <c r="I13" s="465"/>
      <c r="J13" s="93">
        <v>275204473.29000002</v>
      </c>
      <c r="K13" s="93">
        <v>221567544.34999996</v>
      </c>
      <c r="L13" s="92"/>
    </row>
    <row r="14" spans="2:12" x14ac:dyDescent="0.25">
      <c r="B14" s="199"/>
      <c r="C14" s="465" t="s">
        <v>151</v>
      </c>
      <c r="D14" s="465"/>
      <c r="E14" s="93">
        <v>72951105.209999993</v>
      </c>
      <c r="F14" s="93">
        <v>52582671.409999996</v>
      </c>
      <c r="G14" s="65"/>
      <c r="H14" s="155"/>
      <c r="I14" s="103"/>
      <c r="J14" s="170"/>
      <c r="K14" s="170"/>
      <c r="L14" s="92"/>
    </row>
    <row r="15" spans="2:12" x14ac:dyDescent="0.25">
      <c r="B15" s="199"/>
      <c r="C15" s="465" t="s">
        <v>152</v>
      </c>
      <c r="D15" s="465"/>
      <c r="E15" s="93">
        <v>3126008.32</v>
      </c>
      <c r="F15" s="93">
        <v>2625556.42</v>
      </c>
      <c r="G15" s="65"/>
      <c r="H15" s="487" t="s">
        <v>153</v>
      </c>
      <c r="I15" s="487"/>
      <c r="J15" s="36">
        <f>SUM(J16:J24)</f>
        <v>57820762.229999997</v>
      </c>
      <c r="K15" s="36">
        <f>SUM(K16:K24)</f>
        <v>34073687.619999997</v>
      </c>
      <c r="L15" s="92"/>
    </row>
    <row r="16" spans="2:12" x14ac:dyDescent="0.25">
      <c r="B16" s="199"/>
      <c r="C16" s="465" t="s">
        <v>154</v>
      </c>
      <c r="D16" s="465"/>
      <c r="E16" s="93">
        <v>57834617.030000001</v>
      </c>
      <c r="F16" s="93">
        <v>52738669.789999999</v>
      </c>
      <c r="G16" s="65"/>
      <c r="H16" s="465" t="s">
        <v>155</v>
      </c>
      <c r="I16" s="465"/>
      <c r="J16" s="93">
        <v>0</v>
      </c>
      <c r="K16" s="93">
        <v>0</v>
      </c>
      <c r="L16" s="92"/>
    </row>
    <row r="17" spans="2:12" x14ac:dyDescent="0.25">
      <c r="B17" s="199"/>
      <c r="C17" s="465" t="s">
        <v>156</v>
      </c>
      <c r="D17" s="465"/>
      <c r="E17" s="93">
        <v>0</v>
      </c>
      <c r="F17" s="93">
        <v>0</v>
      </c>
      <c r="G17" s="65"/>
      <c r="H17" s="465" t="s">
        <v>157</v>
      </c>
      <c r="I17" s="465"/>
      <c r="J17" s="93">
        <v>0</v>
      </c>
      <c r="K17" s="93">
        <v>0</v>
      </c>
      <c r="L17" s="92"/>
    </row>
    <row r="18" spans="2:12" x14ac:dyDescent="0.25">
      <c r="B18" s="199"/>
      <c r="C18" s="465" t="s">
        <v>158</v>
      </c>
      <c r="D18" s="465"/>
      <c r="E18" s="93">
        <v>0</v>
      </c>
      <c r="F18" s="93">
        <v>0</v>
      </c>
      <c r="G18" s="65"/>
      <c r="H18" s="465" t="s">
        <v>159</v>
      </c>
      <c r="I18" s="465"/>
      <c r="J18" s="93">
        <v>0</v>
      </c>
      <c r="K18" s="93">
        <v>0</v>
      </c>
      <c r="L18" s="92"/>
    </row>
    <row r="19" spans="2:12" x14ac:dyDescent="0.25">
      <c r="B19" s="198"/>
      <c r="C19" s="155"/>
      <c r="D19" s="103"/>
      <c r="E19" s="170"/>
      <c r="F19" s="170"/>
      <c r="G19" s="65"/>
      <c r="H19" s="465" t="s">
        <v>160</v>
      </c>
      <c r="I19" s="465"/>
      <c r="J19" s="93">
        <v>57762762.229999997</v>
      </c>
      <c r="K19" s="93">
        <v>33995687.619999997</v>
      </c>
      <c r="L19" s="92"/>
    </row>
    <row r="20" spans="2:12" x14ac:dyDescent="0.25">
      <c r="B20" s="198"/>
      <c r="C20" s="461" t="s">
        <v>161</v>
      </c>
      <c r="D20" s="461"/>
      <c r="E20" s="36">
        <f>SUM(E21:E22)</f>
        <v>853402898.57000005</v>
      </c>
      <c r="F20" s="36">
        <f>SUM(F21:F22)</f>
        <v>735455660.06999993</v>
      </c>
      <c r="G20" s="65"/>
      <c r="H20" s="465" t="s">
        <v>162</v>
      </c>
      <c r="I20" s="465"/>
      <c r="J20" s="93">
        <v>0</v>
      </c>
      <c r="K20" s="93">
        <v>0</v>
      </c>
      <c r="L20" s="92"/>
    </row>
    <row r="21" spans="2:12" x14ac:dyDescent="0.25">
      <c r="B21" s="199"/>
      <c r="C21" s="465" t="s">
        <v>163</v>
      </c>
      <c r="D21" s="465"/>
      <c r="E21" s="93">
        <v>681389147.73000002</v>
      </c>
      <c r="F21" s="93">
        <v>633506414.04999995</v>
      </c>
      <c r="G21" s="65"/>
      <c r="H21" s="465" t="s">
        <v>164</v>
      </c>
      <c r="I21" s="465"/>
      <c r="J21" s="93">
        <v>0</v>
      </c>
      <c r="K21" s="93">
        <v>0</v>
      </c>
      <c r="L21" s="92"/>
    </row>
    <row r="22" spans="2:12" x14ac:dyDescent="0.25">
      <c r="B22" s="199"/>
      <c r="C22" s="465" t="s">
        <v>165</v>
      </c>
      <c r="D22" s="465"/>
      <c r="E22" s="93">
        <v>172013750.84</v>
      </c>
      <c r="F22" s="93">
        <v>101949246.02</v>
      </c>
      <c r="G22" s="65"/>
      <c r="H22" s="465" t="s">
        <v>166</v>
      </c>
      <c r="I22" s="465"/>
      <c r="J22" s="93">
        <v>0</v>
      </c>
      <c r="K22" s="93">
        <v>0</v>
      </c>
      <c r="L22" s="92"/>
    </row>
    <row r="23" spans="2:12" x14ac:dyDescent="0.25">
      <c r="B23" s="198"/>
      <c r="C23" s="155"/>
      <c r="D23" s="103"/>
      <c r="E23" s="170"/>
      <c r="F23" s="170"/>
      <c r="G23" s="65"/>
      <c r="H23" s="465" t="s">
        <v>167</v>
      </c>
      <c r="I23" s="465"/>
      <c r="J23" s="93">
        <v>58000</v>
      </c>
      <c r="K23" s="93">
        <v>78000</v>
      </c>
      <c r="L23" s="92"/>
    </row>
    <row r="24" spans="2:12" x14ac:dyDescent="0.25">
      <c r="B24" s="199"/>
      <c r="C24" s="461" t="s">
        <v>168</v>
      </c>
      <c r="D24" s="461"/>
      <c r="E24" s="36">
        <f>SUM(E25:E29)</f>
        <v>16236772.07</v>
      </c>
      <c r="F24" s="36">
        <f>SUM(F25:F29)</f>
        <v>6629101.6299999999</v>
      </c>
      <c r="G24" s="65"/>
      <c r="H24" s="465" t="s">
        <v>169</v>
      </c>
      <c r="I24" s="465"/>
      <c r="J24" s="93">
        <v>0</v>
      </c>
      <c r="K24" s="93">
        <v>0</v>
      </c>
      <c r="L24" s="92"/>
    </row>
    <row r="25" spans="2:12" x14ac:dyDescent="0.25">
      <c r="B25" s="199"/>
      <c r="C25" s="465" t="s">
        <v>170</v>
      </c>
      <c r="D25" s="465"/>
      <c r="E25" s="93">
        <v>15709183.84</v>
      </c>
      <c r="F25" s="93">
        <v>5101920.59</v>
      </c>
      <c r="G25" s="65"/>
      <c r="H25" s="155"/>
      <c r="I25" s="103"/>
      <c r="J25" s="170"/>
      <c r="K25" s="170"/>
      <c r="L25" s="92"/>
    </row>
    <row r="26" spans="2:12" x14ac:dyDescent="0.25">
      <c r="B26" s="199"/>
      <c r="C26" s="465" t="s">
        <v>171</v>
      </c>
      <c r="D26" s="465"/>
      <c r="E26" s="93">
        <v>0</v>
      </c>
      <c r="F26" s="93">
        <v>0</v>
      </c>
      <c r="G26" s="65"/>
      <c r="H26" s="461" t="s">
        <v>163</v>
      </c>
      <c r="I26" s="461"/>
      <c r="J26" s="36">
        <f>SUM(J27:J29)</f>
        <v>4600533</v>
      </c>
      <c r="K26" s="36">
        <f>SUM(K27:K29)</f>
        <v>4341558</v>
      </c>
      <c r="L26" s="92"/>
    </row>
    <row r="27" spans="2:12" x14ac:dyDescent="0.25">
      <c r="B27" s="199"/>
      <c r="C27" s="465" t="s">
        <v>172</v>
      </c>
      <c r="D27" s="465"/>
      <c r="E27" s="93">
        <v>0</v>
      </c>
      <c r="F27" s="93">
        <v>0</v>
      </c>
      <c r="G27" s="65"/>
      <c r="H27" s="465" t="s">
        <v>173</v>
      </c>
      <c r="I27" s="465"/>
      <c r="J27" s="93">
        <v>0</v>
      </c>
      <c r="K27" s="93">
        <v>0</v>
      </c>
      <c r="L27" s="92"/>
    </row>
    <row r="28" spans="2:12" x14ac:dyDescent="0.25">
      <c r="B28" s="199"/>
      <c r="C28" s="465" t="s">
        <v>174</v>
      </c>
      <c r="D28" s="465"/>
      <c r="E28" s="93">
        <v>0</v>
      </c>
      <c r="F28" s="93">
        <v>0</v>
      </c>
      <c r="G28" s="65"/>
      <c r="H28" s="465" t="s">
        <v>50</v>
      </c>
      <c r="I28" s="465"/>
      <c r="J28" s="93">
        <v>0</v>
      </c>
      <c r="K28" s="93">
        <v>0</v>
      </c>
      <c r="L28" s="92"/>
    </row>
    <row r="29" spans="2:12" x14ac:dyDescent="0.25">
      <c r="B29" s="199"/>
      <c r="C29" s="465" t="s">
        <v>175</v>
      </c>
      <c r="D29" s="465"/>
      <c r="E29" s="93">
        <v>527588.23</v>
      </c>
      <c r="F29" s="93">
        <v>1527181.04</v>
      </c>
      <c r="G29" s="65"/>
      <c r="H29" s="465" t="s">
        <v>176</v>
      </c>
      <c r="I29" s="465"/>
      <c r="J29" s="171">
        <v>4600533</v>
      </c>
      <c r="K29" s="93">
        <v>4341558</v>
      </c>
      <c r="L29" s="92"/>
    </row>
    <row r="30" spans="2:12" x14ac:dyDescent="0.25">
      <c r="B30" s="198"/>
      <c r="C30" s="155"/>
      <c r="D30" s="108"/>
      <c r="E30" s="170"/>
      <c r="F30" s="170"/>
      <c r="G30" s="65"/>
      <c r="H30" s="155"/>
      <c r="I30" s="103"/>
      <c r="J30" s="170"/>
      <c r="K30" s="170"/>
      <c r="L30" s="92"/>
    </row>
    <row r="31" spans="2:12" x14ac:dyDescent="0.25">
      <c r="B31" s="198"/>
      <c r="C31" s="461" t="s">
        <v>177</v>
      </c>
      <c r="D31" s="461"/>
      <c r="E31" s="36">
        <f>E10+E20+E24</f>
        <v>1391033070.9799998</v>
      </c>
      <c r="F31" s="36">
        <f>F10+F20+F24</f>
        <v>1147550492.7600002</v>
      </c>
      <c r="G31" s="65"/>
      <c r="H31" s="487" t="s">
        <v>178</v>
      </c>
      <c r="I31" s="487"/>
      <c r="J31" s="38">
        <f>SUM(J32:J36)</f>
        <v>7497584.3999999994</v>
      </c>
      <c r="K31" s="38">
        <f>SUM(K32:K36)</f>
        <v>6332238.7400000002</v>
      </c>
      <c r="L31" s="92"/>
    </row>
    <row r="32" spans="2:12" x14ac:dyDescent="0.25">
      <c r="B32" s="198"/>
      <c r="C32" s="461"/>
      <c r="D32" s="461"/>
      <c r="E32" s="170"/>
      <c r="F32" s="170"/>
      <c r="G32" s="65"/>
      <c r="H32" s="465" t="s">
        <v>179</v>
      </c>
      <c r="I32" s="465"/>
      <c r="J32" s="93">
        <v>7497491.5199999996</v>
      </c>
      <c r="K32" s="93">
        <v>6332145.8600000003</v>
      </c>
      <c r="L32" s="92"/>
    </row>
    <row r="33" spans="2:12" x14ac:dyDescent="0.25">
      <c r="B33" s="200"/>
      <c r="C33" s="65"/>
      <c r="D33" s="65"/>
      <c r="E33" s="91"/>
      <c r="F33" s="91"/>
      <c r="G33" s="65"/>
      <c r="H33" s="465" t="s">
        <v>180</v>
      </c>
      <c r="I33" s="465"/>
      <c r="J33" s="94">
        <v>92.88</v>
      </c>
      <c r="K33" s="94">
        <v>92.88</v>
      </c>
      <c r="L33" s="92"/>
    </row>
    <row r="34" spans="2:12" x14ac:dyDescent="0.25">
      <c r="B34" s="200"/>
      <c r="C34" s="65"/>
      <c r="D34" s="65"/>
      <c r="E34" s="91"/>
      <c r="F34" s="91"/>
      <c r="G34" s="65"/>
      <c r="H34" s="465" t="s">
        <v>181</v>
      </c>
      <c r="I34" s="465"/>
      <c r="J34" s="93">
        <v>0</v>
      </c>
      <c r="K34" s="93">
        <v>0</v>
      </c>
      <c r="L34" s="92"/>
    </row>
    <row r="35" spans="2:12" x14ac:dyDescent="0.25">
      <c r="B35" s="200"/>
      <c r="C35" s="65"/>
      <c r="D35" s="65"/>
      <c r="E35" s="91"/>
      <c r="F35" s="91"/>
      <c r="G35" s="65"/>
      <c r="H35" s="465" t="s">
        <v>182</v>
      </c>
      <c r="I35" s="465"/>
      <c r="J35" s="93">
        <v>0</v>
      </c>
      <c r="K35" s="93">
        <v>0</v>
      </c>
      <c r="L35" s="92"/>
    </row>
    <row r="36" spans="2:12" x14ac:dyDescent="0.25">
      <c r="B36" s="200"/>
      <c r="C36" s="65"/>
      <c r="D36" s="65"/>
      <c r="E36" s="91"/>
      <c r="F36" s="91"/>
      <c r="G36" s="65"/>
      <c r="H36" s="465" t="s">
        <v>183</v>
      </c>
      <c r="I36" s="465"/>
      <c r="J36" s="93">
        <v>0</v>
      </c>
      <c r="K36" s="93">
        <v>0</v>
      </c>
      <c r="L36" s="92"/>
    </row>
    <row r="37" spans="2:12" x14ac:dyDescent="0.25">
      <c r="B37" s="200"/>
      <c r="C37" s="65"/>
      <c r="D37" s="65"/>
      <c r="E37" s="91"/>
      <c r="F37" s="91"/>
      <c r="G37" s="65"/>
      <c r="H37" s="155"/>
      <c r="I37" s="103"/>
      <c r="J37" s="170"/>
      <c r="K37" s="170"/>
      <c r="L37" s="92"/>
    </row>
    <row r="38" spans="2:12" x14ac:dyDescent="0.25">
      <c r="B38" s="200"/>
      <c r="C38" s="65"/>
      <c r="D38" s="65"/>
      <c r="E38" s="91"/>
      <c r="F38" s="91"/>
      <c r="G38" s="65"/>
      <c r="H38" s="461" t="s">
        <v>184</v>
      </c>
      <c r="I38" s="461"/>
      <c r="J38" s="38">
        <f>SUM(J39:J44)</f>
        <v>32402528</v>
      </c>
      <c r="K38" s="38">
        <f>SUM(K39:K44)</f>
        <v>36884024.119999997</v>
      </c>
      <c r="L38" s="92"/>
    </row>
    <row r="39" spans="2:12" x14ac:dyDescent="0.25">
      <c r="B39" s="200"/>
      <c r="C39" s="65"/>
      <c r="D39" s="65"/>
      <c r="E39" s="91"/>
      <c r="F39" s="91"/>
      <c r="G39" s="65"/>
      <c r="H39" s="465" t="s">
        <v>185</v>
      </c>
      <c r="I39" s="465"/>
      <c r="J39" s="201">
        <v>28142903.370000001</v>
      </c>
      <c r="K39" s="93">
        <v>32915358.869999997</v>
      </c>
      <c r="L39" s="92"/>
    </row>
    <row r="40" spans="2:12" x14ac:dyDescent="0.25">
      <c r="B40" s="200"/>
      <c r="C40" s="65"/>
      <c r="D40" s="65"/>
      <c r="E40" s="91"/>
      <c r="F40" s="91"/>
      <c r="G40" s="65"/>
      <c r="H40" s="465" t="s">
        <v>186</v>
      </c>
      <c r="I40" s="465"/>
      <c r="J40" s="93">
        <v>0</v>
      </c>
      <c r="K40" s="93">
        <v>0</v>
      </c>
      <c r="L40" s="92"/>
    </row>
    <row r="41" spans="2:12" x14ac:dyDescent="0.25">
      <c r="B41" s="200"/>
      <c r="C41" s="65"/>
      <c r="D41" s="65"/>
      <c r="E41" s="91"/>
      <c r="F41" s="91"/>
      <c r="G41" s="65"/>
      <c r="H41" s="465" t="s">
        <v>187</v>
      </c>
      <c r="I41" s="465"/>
      <c r="J41" s="93">
        <v>0</v>
      </c>
      <c r="K41" s="93">
        <v>0</v>
      </c>
      <c r="L41" s="92"/>
    </row>
    <row r="42" spans="2:12" x14ac:dyDescent="0.25">
      <c r="B42" s="200"/>
      <c r="C42" s="65"/>
      <c r="D42" s="65"/>
      <c r="E42" s="91"/>
      <c r="F42" s="91"/>
      <c r="G42" s="65"/>
      <c r="H42" s="465" t="s">
        <v>188</v>
      </c>
      <c r="I42" s="465"/>
      <c r="J42" s="93">
        <v>0</v>
      </c>
      <c r="K42" s="93">
        <v>0</v>
      </c>
      <c r="L42" s="92"/>
    </row>
    <row r="43" spans="2:12" x14ac:dyDescent="0.25">
      <c r="B43" s="200"/>
      <c r="C43" s="65"/>
      <c r="D43" s="65"/>
      <c r="E43" s="91"/>
      <c r="F43" s="91"/>
      <c r="G43" s="65"/>
      <c r="H43" s="465" t="s">
        <v>189</v>
      </c>
      <c r="I43" s="465"/>
      <c r="J43" s="93">
        <v>0</v>
      </c>
      <c r="K43" s="93">
        <v>0</v>
      </c>
      <c r="L43" s="92"/>
    </row>
    <row r="44" spans="2:12" x14ac:dyDescent="0.25">
      <c r="B44" s="200"/>
      <c r="C44" s="65"/>
      <c r="D44" s="65"/>
      <c r="E44" s="91"/>
      <c r="F44" s="91"/>
      <c r="G44" s="65"/>
      <c r="H44" s="465" t="s">
        <v>190</v>
      </c>
      <c r="I44" s="465"/>
      <c r="J44" s="93">
        <v>4259624.63</v>
      </c>
      <c r="K44" s="93">
        <v>3968665.25</v>
      </c>
      <c r="L44" s="92"/>
    </row>
    <row r="45" spans="2:12" x14ac:dyDescent="0.25">
      <c r="B45" s="200"/>
      <c r="C45" s="65"/>
      <c r="D45" s="65"/>
      <c r="E45" s="91"/>
      <c r="F45" s="91"/>
      <c r="G45" s="65"/>
      <c r="H45" s="155"/>
      <c r="I45" s="103"/>
      <c r="J45" s="170"/>
      <c r="K45" s="170"/>
      <c r="L45" s="92"/>
    </row>
    <row r="46" spans="2:12" x14ac:dyDescent="0.25">
      <c r="B46" s="200"/>
      <c r="C46" s="65"/>
      <c r="D46" s="65"/>
      <c r="E46" s="91"/>
      <c r="F46" s="91"/>
      <c r="G46" s="65"/>
      <c r="H46" s="461" t="s">
        <v>191</v>
      </c>
      <c r="I46" s="461"/>
      <c r="J46" s="38">
        <f>J47</f>
        <v>0</v>
      </c>
      <c r="K46" s="38">
        <f>K47</f>
        <v>0</v>
      </c>
      <c r="L46" s="92"/>
    </row>
    <row r="47" spans="2:12" x14ac:dyDescent="0.25">
      <c r="B47" s="200"/>
      <c r="C47" s="65"/>
      <c r="D47" s="65"/>
      <c r="E47" s="91"/>
      <c r="F47" s="91"/>
      <c r="G47" s="65"/>
      <c r="H47" s="465" t="s">
        <v>192</v>
      </c>
      <c r="I47" s="465"/>
      <c r="J47" s="93">
        <v>0</v>
      </c>
      <c r="K47" s="93">
        <v>0</v>
      </c>
      <c r="L47" s="92"/>
    </row>
    <row r="48" spans="2:12" x14ac:dyDescent="0.25">
      <c r="B48" s="200"/>
      <c r="C48" s="65"/>
      <c r="D48" s="65"/>
      <c r="E48" s="91"/>
      <c r="F48" s="91"/>
      <c r="G48" s="65"/>
      <c r="H48" s="155"/>
      <c r="I48" s="103"/>
      <c r="J48" s="170"/>
      <c r="K48" s="170"/>
      <c r="L48" s="92"/>
    </row>
    <row r="49" spans="1:12" x14ac:dyDescent="0.25">
      <c r="B49" s="200"/>
      <c r="C49" s="65"/>
      <c r="D49" s="91"/>
      <c r="E49" s="91"/>
      <c r="F49" s="91"/>
      <c r="G49" s="65"/>
      <c r="H49" s="461" t="s">
        <v>193</v>
      </c>
      <c r="I49" s="461"/>
      <c r="J49" s="38">
        <f>J10+J15+J26+J31+J38+J46</f>
        <v>879020066.67999995</v>
      </c>
      <c r="K49" s="38">
        <f>K10+K15+K26+K31+K38+K46</f>
        <v>762942105.38000011</v>
      </c>
      <c r="L49" s="92"/>
    </row>
    <row r="50" spans="1:12" x14ac:dyDescent="0.25">
      <c r="B50" s="200"/>
      <c r="C50" s="65"/>
      <c r="D50" s="65"/>
      <c r="E50" s="91"/>
      <c r="F50" s="91"/>
      <c r="G50" s="65"/>
      <c r="H50" s="155"/>
      <c r="I50" s="155"/>
      <c r="J50" s="170"/>
      <c r="K50" s="170"/>
      <c r="L50" s="92"/>
    </row>
    <row r="51" spans="1:12" x14ac:dyDescent="0.25">
      <c r="B51" s="200"/>
      <c r="C51" s="65"/>
      <c r="D51" s="65"/>
      <c r="E51" s="91"/>
      <c r="F51" s="91"/>
      <c r="G51" s="65"/>
      <c r="H51" s="487" t="s">
        <v>194</v>
      </c>
      <c r="I51" s="487"/>
      <c r="J51" s="38">
        <f>E31-J49</f>
        <v>512013004.29999983</v>
      </c>
      <c r="K51" s="38">
        <f>F31-K49</f>
        <v>384608387.38000011</v>
      </c>
      <c r="L51" s="92"/>
    </row>
    <row r="52" spans="1:12" x14ac:dyDescent="0.25">
      <c r="B52" s="202"/>
      <c r="C52" s="203"/>
      <c r="D52" s="203"/>
      <c r="E52" s="204"/>
      <c r="F52" s="204"/>
      <c r="G52" s="203"/>
      <c r="H52" s="205"/>
      <c r="I52" s="205"/>
      <c r="J52" s="203"/>
      <c r="K52" s="203"/>
      <c r="L52" s="206"/>
    </row>
    <row r="53" spans="1:12" x14ac:dyDescent="0.25">
      <c r="C53" s="479" t="s">
        <v>64</v>
      </c>
      <c r="D53" s="479"/>
      <c r="E53" s="479"/>
      <c r="F53" s="479"/>
      <c r="G53" s="479"/>
      <c r="H53" s="479"/>
      <c r="I53" s="479"/>
      <c r="J53" s="479"/>
      <c r="K53" s="479"/>
    </row>
    <row r="54" spans="1:12" x14ac:dyDescent="0.25">
      <c r="C54" s="103"/>
      <c r="D54" s="104"/>
      <c r="E54" s="105"/>
      <c r="F54" s="105"/>
      <c r="H54" s="106"/>
      <c r="I54" s="104"/>
      <c r="J54" s="105"/>
      <c r="K54" s="105"/>
    </row>
    <row r="55" spans="1:12" x14ac:dyDescent="0.25">
      <c r="A55" s="21"/>
      <c r="B55" s="57"/>
      <c r="C55" s="58"/>
      <c r="D55" s="58" t="s">
        <v>195</v>
      </c>
      <c r="E55" s="6"/>
      <c r="F55" s="59"/>
      <c r="G55" s="207"/>
      <c r="H55" s="59" t="s">
        <v>196</v>
      </c>
      <c r="I55" s="60"/>
      <c r="J55" s="105"/>
      <c r="K55" s="105"/>
    </row>
    <row r="56" spans="1:12" x14ac:dyDescent="0.25">
      <c r="A56" s="61"/>
      <c r="B56" s="448"/>
      <c r="C56" s="448"/>
      <c r="D56" s="448" t="s">
        <v>67</v>
      </c>
      <c r="E56" s="448"/>
      <c r="F56" s="148"/>
      <c r="G56" s="148"/>
      <c r="H56" s="449" t="s">
        <v>68</v>
      </c>
      <c r="I56" s="449"/>
      <c r="J56" s="450" t="s">
        <v>69</v>
      </c>
      <c r="K56" s="450"/>
    </row>
    <row r="57" spans="1:12" x14ac:dyDescent="0.25">
      <c r="A57" s="62"/>
      <c r="B57" s="445"/>
      <c r="C57" s="445"/>
      <c r="D57" s="445" t="s">
        <v>70</v>
      </c>
      <c r="E57" s="445"/>
      <c r="H57" s="446" t="s">
        <v>71</v>
      </c>
      <c r="I57" s="446"/>
      <c r="J57" s="445" t="s">
        <v>72</v>
      </c>
      <c r="K57" s="445"/>
    </row>
    <row r="58" spans="1:12" x14ac:dyDescent="0.25">
      <c r="A58" s="6"/>
      <c r="B58" s="6"/>
      <c r="C58" s="6"/>
      <c r="D58" s="6"/>
      <c r="E58" s="6"/>
      <c r="F58" s="6"/>
      <c r="G58" s="6"/>
      <c r="H58" s="6"/>
      <c r="I58" s="6"/>
    </row>
    <row r="59" spans="1:12" x14ac:dyDescent="0.25">
      <c r="E59" s="208"/>
    </row>
    <row r="60" spans="1:12" x14ac:dyDescent="0.25">
      <c r="E60" s="208"/>
    </row>
    <row r="61" spans="1:12" ht="15" customHeight="1" x14ac:dyDescent="0.25"/>
    <row r="62" spans="1:12" ht="15" customHeight="1" x14ac:dyDescent="0.25"/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</sheetData>
  <mergeCells count="73">
    <mergeCell ref="B57:C57"/>
    <mergeCell ref="D57:E57"/>
    <mergeCell ref="H57:I57"/>
    <mergeCell ref="J57:K57"/>
    <mergeCell ref="H51:I51"/>
    <mergeCell ref="C53:K53"/>
    <mergeCell ref="B56:C56"/>
    <mergeCell ref="D56:E56"/>
    <mergeCell ref="H56:I56"/>
    <mergeCell ref="J56:K56"/>
    <mergeCell ref="H49:I49"/>
    <mergeCell ref="H35:I35"/>
    <mergeCell ref="H36:I36"/>
    <mergeCell ref="H38:I38"/>
    <mergeCell ref="H39:I39"/>
    <mergeCell ref="H40:I40"/>
    <mergeCell ref="H41:I41"/>
    <mergeCell ref="H42:I42"/>
    <mergeCell ref="H43:I43"/>
    <mergeCell ref="H44:I44"/>
    <mergeCell ref="H46:I46"/>
    <mergeCell ref="H47:I47"/>
    <mergeCell ref="H34:I34"/>
    <mergeCell ref="C27:D27"/>
    <mergeCell ref="H27:I27"/>
    <mergeCell ref="C28:D28"/>
    <mergeCell ref="H28:I28"/>
    <mergeCell ref="C29:D29"/>
    <mergeCell ref="H29:I29"/>
    <mergeCell ref="C31:D31"/>
    <mergeCell ref="H31:I31"/>
    <mergeCell ref="C32:D32"/>
    <mergeCell ref="H32:I32"/>
    <mergeCell ref="H33:I33"/>
    <mergeCell ref="H23:I23"/>
    <mergeCell ref="C24:D24"/>
    <mergeCell ref="H24:I24"/>
    <mergeCell ref="C25:D25"/>
    <mergeCell ref="C26:D26"/>
    <mergeCell ref="H26:I26"/>
    <mergeCell ref="C22:D22"/>
    <mergeCell ref="H22:I22"/>
    <mergeCell ref="C16:D16"/>
    <mergeCell ref="H16:I16"/>
    <mergeCell ref="C17:D17"/>
    <mergeCell ref="H17:I17"/>
    <mergeCell ref="C18:D18"/>
    <mergeCell ref="H18:I18"/>
    <mergeCell ref="H19:I19"/>
    <mergeCell ref="C20:D20"/>
    <mergeCell ref="H20:I20"/>
    <mergeCell ref="C21:D21"/>
    <mergeCell ref="H21:I21"/>
    <mergeCell ref="C15:D15"/>
    <mergeCell ref="H15:I15"/>
    <mergeCell ref="C9:D9"/>
    <mergeCell ref="H9:I9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C8:D8"/>
    <mergeCell ref="H8:I8"/>
    <mergeCell ref="D2:J2"/>
    <mergeCell ref="D3:J3"/>
    <mergeCell ref="D4:J4"/>
    <mergeCell ref="D5:J5"/>
    <mergeCell ref="D7:K7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E51" workbookViewId="0">
      <selection activeCell="I65" sqref="I65"/>
    </sheetView>
  </sheetViews>
  <sheetFormatPr baseColWidth="10" defaultColWidth="0" defaultRowHeight="15" customHeight="1" zeroHeight="1" x14ac:dyDescent="0.25"/>
  <cols>
    <col min="1" max="1" width="2.85546875" customWidth="1"/>
    <col min="2" max="2" width="3.28515625" customWidth="1"/>
    <col min="3" max="3" width="11.140625" customWidth="1"/>
    <col min="4" max="4" width="40" customWidth="1"/>
    <col min="5" max="6" width="21" customWidth="1"/>
    <col min="7" max="7" width="4.42578125" customWidth="1"/>
    <col min="8" max="8" width="11.5703125" customWidth="1"/>
    <col min="9" max="9" width="50.7109375" customWidth="1"/>
    <col min="10" max="11" width="21" customWidth="1"/>
    <col min="12" max="12" width="3.5703125" customWidth="1"/>
    <col min="13" max="13" width="16.85546875" customWidth="1"/>
  </cols>
  <sheetData>
    <row r="1" spans="1:13" ht="10.5" customHeight="1" x14ac:dyDescent="0.25">
      <c r="B1" s="209"/>
      <c r="C1" s="210"/>
      <c r="D1" s="211"/>
      <c r="E1" s="212"/>
      <c r="F1" s="212"/>
      <c r="G1" s="211"/>
      <c r="H1" s="211"/>
      <c r="I1" s="213"/>
      <c r="J1" s="210"/>
      <c r="K1" s="210"/>
      <c r="L1" s="210"/>
    </row>
    <row r="2" spans="1:13" ht="9" customHeight="1" x14ac:dyDescent="0.25">
      <c r="B2" s="64"/>
      <c r="C2" s="64"/>
      <c r="D2" s="65"/>
      <c r="E2" s="64"/>
      <c r="F2" s="64"/>
      <c r="G2" s="64"/>
      <c r="H2" s="64"/>
      <c r="I2" s="214"/>
      <c r="J2" s="64"/>
      <c r="K2" s="64"/>
      <c r="L2" s="64"/>
    </row>
    <row r="3" spans="1:13" ht="18" x14ac:dyDescent="0.25">
      <c r="B3" s="107"/>
      <c r="D3" s="488" t="s">
        <v>0</v>
      </c>
      <c r="E3" s="488"/>
      <c r="F3" s="488"/>
      <c r="G3" s="488"/>
      <c r="H3" s="488"/>
      <c r="I3" s="488"/>
      <c r="J3" s="488"/>
      <c r="K3" s="182"/>
      <c r="L3" s="182"/>
    </row>
    <row r="4" spans="1:13" ht="18" x14ac:dyDescent="0.25">
      <c r="B4" s="184"/>
      <c r="D4" s="488" t="s">
        <v>197</v>
      </c>
      <c r="E4" s="488"/>
      <c r="F4" s="488"/>
      <c r="G4" s="488"/>
      <c r="H4" s="488"/>
      <c r="I4" s="488"/>
      <c r="J4" s="488"/>
      <c r="K4" s="184"/>
      <c r="L4" s="184"/>
    </row>
    <row r="5" spans="1:13" ht="18" x14ac:dyDescent="0.25">
      <c r="B5" s="186"/>
      <c r="D5" s="488" t="s">
        <v>198</v>
      </c>
      <c r="E5" s="488"/>
      <c r="F5" s="488"/>
      <c r="G5" s="488"/>
      <c r="H5" s="488"/>
      <c r="I5" s="488"/>
      <c r="J5" s="488"/>
      <c r="K5" s="184"/>
      <c r="L5" s="184"/>
    </row>
    <row r="6" spans="1:13" ht="18" x14ac:dyDescent="0.25">
      <c r="B6" s="186"/>
      <c r="D6" s="488" t="s">
        <v>3</v>
      </c>
      <c r="E6" s="488"/>
      <c r="F6" s="488"/>
      <c r="G6" s="488"/>
      <c r="H6" s="488"/>
      <c r="I6" s="488"/>
      <c r="J6" s="488"/>
      <c r="K6" s="184"/>
      <c r="L6" s="184"/>
    </row>
    <row r="7" spans="1:13" s="215" customFormat="1" x14ac:dyDescent="0.25">
      <c r="A7"/>
      <c r="B7" s="186"/>
      <c r="C7" s="70"/>
      <c r="D7" s="441"/>
      <c r="E7" s="441"/>
      <c r="F7" s="441"/>
      <c r="G7" s="441"/>
      <c r="H7" s="441"/>
      <c r="I7" s="441"/>
      <c r="J7" s="441"/>
      <c r="K7" s="11"/>
    </row>
    <row r="8" spans="1:13" ht="10.5" customHeight="1" x14ac:dyDescent="0.25">
      <c r="B8" s="182"/>
      <c r="C8" s="182"/>
      <c r="D8" s="182"/>
      <c r="E8" s="182"/>
      <c r="F8" s="182"/>
      <c r="G8" s="182"/>
    </row>
    <row r="9" spans="1:13" x14ac:dyDescent="0.25">
      <c r="B9" s="217"/>
      <c r="C9" s="477" t="s">
        <v>75</v>
      </c>
      <c r="D9" s="477"/>
      <c r="E9" s="190" t="s">
        <v>199</v>
      </c>
      <c r="F9" s="190" t="s">
        <v>200</v>
      </c>
      <c r="G9" s="172"/>
      <c r="H9" s="477" t="s">
        <v>75</v>
      </c>
      <c r="I9" s="477"/>
      <c r="J9" s="190" t="s">
        <v>199</v>
      </c>
      <c r="K9" s="190" t="s">
        <v>200</v>
      </c>
      <c r="L9" s="191"/>
    </row>
    <row r="10" spans="1:13" x14ac:dyDescent="0.25">
      <c r="B10" s="199"/>
      <c r="C10" s="461" t="s">
        <v>6</v>
      </c>
      <c r="D10" s="461"/>
      <c r="E10" s="137">
        <f>+E12+E22</f>
        <v>-28202088.300000012</v>
      </c>
      <c r="F10" s="137">
        <f>+F12+F22</f>
        <v>465400416.96999907</v>
      </c>
      <c r="G10" s="91"/>
      <c r="H10" s="461" t="s">
        <v>7</v>
      </c>
      <c r="I10" s="461"/>
      <c r="J10" s="137">
        <f>+J12+J23</f>
        <v>13006293</v>
      </c>
      <c r="K10" s="137">
        <f>+K12+K23</f>
        <v>-59515955.149999991</v>
      </c>
      <c r="L10" s="221"/>
      <c r="M10" s="222"/>
    </row>
    <row r="11" spans="1:13" x14ac:dyDescent="0.25">
      <c r="B11" s="198"/>
      <c r="C11" s="155"/>
      <c r="D11" s="108"/>
      <c r="E11" s="223"/>
      <c r="F11" s="223"/>
      <c r="G11" s="91"/>
      <c r="H11" s="155"/>
      <c r="I11" s="155"/>
      <c r="J11" s="223"/>
      <c r="K11" s="223"/>
      <c r="L11" s="221"/>
      <c r="M11" s="65"/>
    </row>
    <row r="12" spans="1:13" x14ac:dyDescent="0.25">
      <c r="B12" s="198"/>
      <c r="C12" s="461" t="s">
        <v>8</v>
      </c>
      <c r="D12" s="461"/>
      <c r="E12" s="137">
        <f>SUM(E15:E20)</f>
        <v>-82726.5</v>
      </c>
      <c r="F12" s="137">
        <f>SUM(F14:F20)</f>
        <v>362763277.67000002</v>
      </c>
      <c r="G12" s="91"/>
      <c r="H12" s="461" t="s">
        <v>9</v>
      </c>
      <c r="I12" s="461"/>
      <c r="J12" s="137">
        <f>SUM(J14:J21)</f>
        <v>792000</v>
      </c>
      <c r="K12" s="137">
        <f>SUM(K14:K21)</f>
        <v>-39115302.979999989</v>
      </c>
      <c r="L12" s="221"/>
      <c r="M12" s="65"/>
    </row>
    <row r="13" spans="1:13" x14ac:dyDescent="0.25">
      <c r="B13" s="198"/>
      <c r="C13" s="155"/>
      <c r="D13" s="108"/>
      <c r="E13" s="223"/>
      <c r="F13" s="223"/>
      <c r="G13" s="91"/>
      <c r="H13" s="155"/>
      <c r="I13" s="155"/>
      <c r="J13" s="223"/>
      <c r="K13" s="223"/>
      <c r="L13" s="221"/>
    </row>
    <row r="14" spans="1:13" x14ac:dyDescent="0.25">
      <c r="B14" s="199"/>
      <c r="C14" s="465" t="s">
        <v>10</v>
      </c>
      <c r="D14" s="465"/>
      <c r="E14" s="224">
        <v>0</v>
      </c>
      <c r="F14" s="224">
        <v>324151830.00999999</v>
      </c>
      <c r="G14" s="91"/>
      <c r="H14" s="465" t="s">
        <v>11</v>
      </c>
      <c r="I14" s="465"/>
      <c r="J14" s="224">
        <v>0</v>
      </c>
      <c r="K14" s="224">
        <v>-39115302.979999989</v>
      </c>
      <c r="L14" s="221"/>
      <c r="M14" s="65"/>
    </row>
    <row r="15" spans="1:13" x14ac:dyDescent="0.25">
      <c r="B15" s="199"/>
      <c r="C15" s="465" t="s">
        <v>12</v>
      </c>
      <c r="D15" s="465"/>
      <c r="E15" s="224">
        <v>0</v>
      </c>
      <c r="F15" s="224">
        <v>431196.80999999994</v>
      </c>
      <c r="G15" s="91"/>
      <c r="H15" s="465" t="s">
        <v>13</v>
      </c>
      <c r="I15" s="465"/>
      <c r="J15" s="224">
        <v>0</v>
      </c>
      <c r="K15" s="224">
        <v>0</v>
      </c>
      <c r="L15" s="221"/>
      <c r="M15" s="65"/>
    </row>
    <row r="16" spans="1:13" x14ac:dyDescent="0.25">
      <c r="B16" s="199"/>
      <c r="C16" s="465" t="s">
        <v>14</v>
      </c>
      <c r="D16" s="465"/>
      <c r="E16" s="224">
        <v>0</v>
      </c>
      <c r="F16" s="224">
        <v>38180250.850000001</v>
      </c>
      <c r="G16" s="91"/>
      <c r="H16" s="465" t="s">
        <v>15</v>
      </c>
      <c r="I16" s="465"/>
      <c r="J16" s="224">
        <v>792000</v>
      </c>
      <c r="K16" s="224">
        <v>0</v>
      </c>
      <c r="L16" s="221"/>
      <c r="M16" s="65"/>
    </row>
    <row r="17" spans="2:13" x14ac:dyDescent="0.25">
      <c r="B17" s="199"/>
      <c r="C17" s="465" t="s">
        <v>16</v>
      </c>
      <c r="D17" s="465"/>
      <c r="E17" s="224">
        <v>0</v>
      </c>
      <c r="F17" s="224">
        <v>0</v>
      </c>
      <c r="G17" s="91"/>
      <c r="H17" s="465" t="s">
        <v>17</v>
      </c>
      <c r="I17" s="465"/>
      <c r="J17" s="224">
        <v>0</v>
      </c>
      <c r="K17" s="224">
        <v>0</v>
      </c>
      <c r="L17" s="221"/>
      <c r="M17" s="65"/>
    </row>
    <row r="18" spans="2:13" x14ac:dyDescent="0.25">
      <c r="B18" s="199"/>
      <c r="C18" s="465" t="s">
        <v>18</v>
      </c>
      <c r="D18" s="465"/>
      <c r="E18" s="224">
        <v>-82726.5</v>
      </c>
      <c r="F18" s="224">
        <v>0</v>
      </c>
      <c r="G18" s="91"/>
      <c r="H18" s="465" t="s">
        <v>19</v>
      </c>
      <c r="I18" s="465"/>
      <c r="J18" s="224">
        <v>0</v>
      </c>
      <c r="K18" s="224">
        <v>0</v>
      </c>
      <c r="L18" s="221"/>
      <c r="M18" s="65"/>
    </row>
    <row r="19" spans="2:13" x14ac:dyDescent="0.25">
      <c r="B19" s="199"/>
      <c r="C19" s="465" t="s">
        <v>20</v>
      </c>
      <c r="D19" s="465"/>
      <c r="E19" s="224">
        <v>0</v>
      </c>
      <c r="F19" s="224">
        <v>0</v>
      </c>
      <c r="G19" s="91"/>
      <c r="H19" s="465" t="s">
        <v>21</v>
      </c>
      <c r="I19" s="465"/>
      <c r="J19" s="224">
        <v>0</v>
      </c>
      <c r="K19" s="224">
        <v>0</v>
      </c>
      <c r="L19" s="221"/>
      <c r="M19" s="65"/>
    </row>
    <row r="20" spans="2:13" x14ac:dyDescent="0.25">
      <c r="B20" s="199"/>
      <c r="C20" s="465" t="s">
        <v>22</v>
      </c>
      <c r="D20" s="465"/>
      <c r="E20" s="224">
        <v>0</v>
      </c>
      <c r="F20" s="224">
        <v>0</v>
      </c>
      <c r="G20" s="91"/>
      <c r="H20" s="465" t="s">
        <v>23</v>
      </c>
      <c r="I20" s="465"/>
      <c r="J20" s="224">
        <v>0</v>
      </c>
      <c r="K20" s="224">
        <v>0</v>
      </c>
      <c r="L20" s="221"/>
      <c r="M20" s="65"/>
    </row>
    <row r="21" spans="2:13" x14ac:dyDescent="0.25">
      <c r="B21" s="198"/>
      <c r="C21" s="155"/>
      <c r="D21" s="108"/>
      <c r="E21" s="223"/>
      <c r="F21" s="223"/>
      <c r="G21" s="91"/>
      <c r="H21" s="465" t="s">
        <v>24</v>
      </c>
      <c r="I21" s="465"/>
      <c r="J21" s="224">
        <v>0</v>
      </c>
      <c r="K21" s="224">
        <v>0</v>
      </c>
      <c r="L21" s="221"/>
      <c r="M21" s="65"/>
    </row>
    <row r="22" spans="2:13" x14ac:dyDescent="0.25">
      <c r="B22" s="198"/>
      <c r="C22" s="461" t="s">
        <v>27</v>
      </c>
      <c r="D22" s="461"/>
      <c r="E22" s="137">
        <f>SUM(E24:E32)</f>
        <v>-28119361.800000012</v>
      </c>
      <c r="F22" s="137">
        <f>SUM(F24:F32)</f>
        <v>102637139.29999909</v>
      </c>
      <c r="G22" s="91"/>
      <c r="H22" s="155"/>
      <c r="I22" s="155"/>
      <c r="J22" s="223"/>
      <c r="K22" s="223"/>
      <c r="L22" s="221"/>
    </row>
    <row r="23" spans="2:13" x14ac:dyDescent="0.25">
      <c r="B23" s="198"/>
      <c r="C23" s="155"/>
      <c r="D23" s="108"/>
      <c r="E23" s="223"/>
      <c r="F23" s="223"/>
      <c r="G23" s="91"/>
      <c r="H23" s="489" t="s">
        <v>28</v>
      </c>
      <c r="I23" s="489"/>
      <c r="J23" s="137">
        <f>SUM(J25:J30)</f>
        <v>12214293</v>
      </c>
      <c r="K23" s="137">
        <f>SUM(K25:K30)</f>
        <v>-20400652.170000002</v>
      </c>
      <c r="L23" s="221"/>
      <c r="M23" s="65"/>
    </row>
    <row r="24" spans="2:13" x14ac:dyDescent="0.25">
      <c r="B24" s="199"/>
      <c r="C24" s="465" t="s">
        <v>29</v>
      </c>
      <c r="D24" s="465"/>
      <c r="E24" s="224">
        <v>0</v>
      </c>
      <c r="F24" s="224">
        <v>0</v>
      </c>
      <c r="G24" s="91"/>
      <c r="H24" s="155"/>
      <c r="I24" s="155"/>
      <c r="J24" s="223"/>
      <c r="K24" s="223"/>
      <c r="L24" s="221"/>
      <c r="M24" s="162"/>
    </row>
    <row r="25" spans="2:13" x14ac:dyDescent="0.25">
      <c r="B25" s="199"/>
      <c r="C25" s="465" t="s">
        <v>31</v>
      </c>
      <c r="D25" s="465"/>
      <c r="E25" s="224">
        <v>0</v>
      </c>
      <c r="F25" s="224">
        <v>0</v>
      </c>
      <c r="G25" s="91"/>
      <c r="H25" s="465" t="s">
        <v>30</v>
      </c>
      <c r="I25" s="465"/>
      <c r="J25" s="224">
        <v>0</v>
      </c>
      <c r="K25" s="224">
        <v>0</v>
      </c>
      <c r="L25" s="221"/>
      <c r="M25" s="65"/>
    </row>
    <row r="26" spans="2:13" x14ac:dyDescent="0.25">
      <c r="B26" s="199"/>
      <c r="C26" s="465" t="s">
        <v>33</v>
      </c>
      <c r="D26" s="465"/>
      <c r="E26" s="224">
        <v>0</v>
      </c>
      <c r="F26" s="224">
        <v>89132391.459999084</v>
      </c>
      <c r="G26" s="91"/>
      <c r="H26" s="465" t="s">
        <v>32</v>
      </c>
      <c r="I26" s="465"/>
      <c r="J26" s="224">
        <v>0</v>
      </c>
      <c r="K26" s="224">
        <v>0</v>
      </c>
      <c r="L26" s="221"/>
      <c r="M26" s="65"/>
    </row>
    <row r="27" spans="2:13" x14ac:dyDescent="0.25">
      <c r="B27" s="199"/>
      <c r="C27" s="465" t="s">
        <v>35</v>
      </c>
      <c r="D27" s="465"/>
      <c r="E27" s="224">
        <v>0</v>
      </c>
      <c r="F27" s="178">
        <v>10720747.840000004</v>
      </c>
      <c r="G27" s="91"/>
      <c r="H27" s="465" t="s">
        <v>34</v>
      </c>
      <c r="I27" s="465"/>
      <c r="J27" s="224">
        <v>0</v>
      </c>
      <c r="K27" s="224">
        <v>-20400652.170000002</v>
      </c>
      <c r="L27" s="221"/>
      <c r="M27" s="65"/>
    </row>
    <row r="28" spans="2:13" x14ac:dyDescent="0.25">
      <c r="B28" s="199"/>
      <c r="C28" s="465" t="s">
        <v>37</v>
      </c>
      <c r="D28" s="465"/>
      <c r="E28" s="224">
        <v>0</v>
      </c>
      <c r="F28" s="224">
        <v>2784000</v>
      </c>
      <c r="G28" s="91"/>
      <c r="H28" s="465" t="s">
        <v>36</v>
      </c>
      <c r="I28" s="465"/>
      <c r="J28" s="224">
        <v>0</v>
      </c>
      <c r="K28" s="224">
        <v>0</v>
      </c>
      <c r="L28" s="221"/>
      <c r="M28" s="65"/>
    </row>
    <row r="29" spans="2:13" x14ac:dyDescent="0.25">
      <c r="B29" s="199"/>
      <c r="C29" s="465" t="s">
        <v>39</v>
      </c>
      <c r="D29" s="465"/>
      <c r="E29" s="224">
        <v>-28119361.800000012</v>
      </c>
      <c r="F29" s="224">
        <v>0</v>
      </c>
      <c r="G29" s="91"/>
      <c r="H29" s="465" t="s">
        <v>38</v>
      </c>
      <c r="I29" s="465"/>
      <c r="J29" s="224">
        <v>0</v>
      </c>
      <c r="K29" s="224">
        <v>0</v>
      </c>
      <c r="L29" s="221"/>
      <c r="M29" s="65"/>
    </row>
    <row r="30" spans="2:13" x14ac:dyDescent="0.25">
      <c r="B30" s="199"/>
      <c r="C30" s="465" t="s">
        <v>41</v>
      </c>
      <c r="D30" s="465"/>
      <c r="E30" s="224">
        <v>0</v>
      </c>
      <c r="F30" s="224">
        <v>0</v>
      </c>
      <c r="G30" s="91"/>
      <c r="H30" s="465" t="s">
        <v>40</v>
      </c>
      <c r="I30" s="465"/>
      <c r="J30" s="224">
        <v>12214293</v>
      </c>
      <c r="K30" s="224">
        <v>0</v>
      </c>
      <c r="L30" s="221"/>
      <c r="M30" s="65"/>
    </row>
    <row r="31" spans="2:13" x14ac:dyDescent="0.25">
      <c r="B31" s="199"/>
      <c r="C31" s="465" t="s">
        <v>42</v>
      </c>
      <c r="D31" s="465"/>
      <c r="E31" s="224">
        <v>0</v>
      </c>
      <c r="F31" s="224">
        <v>0</v>
      </c>
      <c r="G31" s="91"/>
      <c r="H31" s="155"/>
      <c r="I31" s="155"/>
      <c r="J31" s="225"/>
      <c r="K31" s="225"/>
      <c r="L31" s="221"/>
    </row>
    <row r="32" spans="2:13" x14ac:dyDescent="0.25">
      <c r="B32" s="199"/>
      <c r="C32" s="465" t="s">
        <v>44</v>
      </c>
      <c r="D32" s="465"/>
      <c r="E32" s="224">
        <v>0</v>
      </c>
      <c r="F32" s="224">
        <v>0</v>
      </c>
      <c r="G32" s="91"/>
      <c r="H32" s="461" t="s">
        <v>47</v>
      </c>
      <c r="I32" s="461"/>
      <c r="J32" s="137">
        <f>+J40</f>
        <v>891812239.87</v>
      </c>
      <c r="K32" s="137">
        <f>+K40</f>
        <v>-408104249.05000019</v>
      </c>
      <c r="L32" s="221"/>
      <c r="M32" s="222"/>
    </row>
    <row r="33" spans="2:13" x14ac:dyDescent="0.25">
      <c r="B33" s="198"/>
      <c r="C33" s="155"/>
      <c r="D33" s="108"/>
      <c r="E33" s="225"/>
      <c r="F33" s="225"/>
      <c r="G33" s="91"/>
      <c r="H33" s="155"/>
      <c r="I33" s="155"/>
      <c r="J33" s="223"/>
      <c r="K33" s="223"/>
      <c r="L33" s="221"/>
    </row>
    <row r="34" spans="2:13" x14ac:dyDescent="0.25">
      <c r="B34" s="199"/>
      <c r="C34" s="64"/>
      <c r="D34" s="64"/>
      <c r="E34" s="171"/>
      <c r="F34" s="171"/>
      <c r="G34" s="91"/>
      <c r="H34" s="461" t="s">
        <v>49</v>
      </c>
      <c r="I34" s="461"/>
      <c r="J34" s="137">
        <v>0</v>
      </c>
      <c r="K34" s="137">
        <v>0</v>
      </c>
      <c r="L34" s="221"/>
      <c r="M34" s="65"/>
    </row>
    <row r="35" spans="2:13" x14ac:dyDescent="0.25">
      <c r="B35" s="198"/>
      <c r="C35" s="64"/>
      <c r="D35" s="64"/>
      <c r="E35" s="171"/>
      <c r="F35" s="171"/>
      <c r="G35" s="91"/>
      <c r="H35" s="155"/>
      <c r="I35" s="155"/>
      <c r="J35" s="223"/>
      <c r="K35" s="223"/>
      <c r="L35" s="221"/>
    </row>
    <row r="36" spans="2:13" x14ac:dyDescent="0.25">
      <c r="B36" s="199"/>
      <c r="C36" s="64"/>
      <c r="D36" s="64"/>
      <c r="E36" s="171"/>
      <c r="F36" s="171"/>
      <c r="G36" s="91"/>
      <c r="H36" s="465" t="s">
        <v>50</v>
      </c>
      <c r="I36" s="465"/>
      <c r="J36" s="224">
        <v>0</v>
      </c>
      <c r="K36" s="224">
        <v>0</v>
      </c>
      <c r="L36" s="221"/>
      <c r="M36" s="65"/>
    </row>
    <row r="37" spans="2:13" x14ac:dyDescent="0.25">
      <c r="B37" s="198"/>
      <c r="C37" s="64"/>
      <c r="D37" s="64"/>
      <c r="E37" s="171"/>
      <c r="F37" s="171"/>
      <c r="G37" s="91"/>
      <c r="H37" s="465" t="s">
        <v>51</v>
      </c>
      <c r="I37" s="465"/>
      <c r="J37" s="224">
        <v>0</v>
      </c>
      <c r="K37" s="224">
        <v>0</v>
      </c>
      <c r="L37" s="221"/>
      <c r="M37" s="65"/>
    </row>
    <row r="38" spans="2:13" x14ac:dyDescent="0.25">
      <c r="B38" s="199"/>
      <c r="C38" s="64"/>
      <c r="D38" s="64"/>
      <c r="E38" s="171"/>
      <c r="F38" s="171"/>
      <c r="G38" s="91"/>
      <c r="H38" s="465" t="s">
        <v>52</v>
      </c>
      <c r="I38" s="465"/>
      <c r="J38" s="224">
        <v>0</v>
      </c>
      <c r="K38" s="224">
        <v>0</v>
      </c>
      <c r="L38" s="221"/>
      <c r="M38" s="65"/>
    </row>
    <row r="39" spans="2:13" x14ac:dyDescent="0.25">
      <c r="B39" s="199"/>
      <c r="C39" s="64"/>
      <c r="D39" s="64"/>
      <c r="E39" s="171"/>
      <c r="F39" s="171"/>
      <c r="G39" s="91"/>
      <c r="H39" s="155"/>
      <c r="I39" s="155"/>
      <c r="J39" s="223"/>
      <c r="K39" s="223"/>
      <c r="L39" s="221"/>
    </row>
    <row r="40" spans="2:13" x14ac:dyDescent="0.25">
      <c r="B40" s="199"/>
      <c r="C40" s="64"/>
      <c r="D40" s="64"/>
      <c r="E40" s="171"/>
      <c r="F40" s="171"/>
      <c r="G40" s="91"/>
      <c r="H40" s="461" t="s">
        <v>53</v>
      </c>
      <c r="I40" s="461"/>
      <c r="J40" s="137">
        <f>SUM(J42:J46)</f>
        <v>891812239.87</v>
      </c>
      <c r="K40" s="137">
        <f>SUM(K42:K46)</f>
        <v>-408104249.05000019</v>
      </c>
      <c r="L40" s="221"/>
      <c r="M40" s="65"/>
    </row>
    <row r="41" spans="2:13" x14ac:dyDescent="0.25">
      <c r="B41" s="199"/>
      <c r="C41" s="64"/>
      <c r="D41" s="64"/>
      <c r="E41" s="171"/>
      <c r="F41" s="171"/>
      <c r="G41" s="91"/>
      <c r="H41" s="155"/>
      <c r="I41" s="155"/>
      <c r="J41" s="223"/>
      <c r="K41" s="223"/>
      <c r="L41" s="221"/>
      <c r="M41" s="162"/>
    </row>
    <row r="42" spans="2:13" x14ac:dyDescent="0.25">
      <c r="B42" s="199"/>
      <c r="C42" s="64"/>
      <c r="D42" s="64"/>
      <c r="E42" s="171"/>
      <c r="F42" s="171"/>
      <c r="G42" s="91"/>
      <c r="H42" s="465" t="s">
        <v>54</v>
      </c>
      <c r="I42" s="465"/>
      <c r="J42" s="224">
        <v>164435370.86000001</v>
      </c>
      <c r="K42" s="224">
        <v>0</v>
      </c>
      <c r="L42" s="221"/>
      <c r="M42" s="65"/>
    </row>
    <row r="43" spans="2:13" x14ac:dyDescent="0.25">
      <c r="B43" s="199"/>
      <c r="C43" s="64"/>
      <c r="D43" s="64"/>
      <c r="E43" s="171"/>
      <c r="F43" s="171"/>
      <c r="G43" s="91"/>
      <c r="H43" s="465" t="s">
        <v>55</v>
      </c>
      <c r="I43" s="465"/>
      <c r="J43" s="224">
        <v>0</v>
      </c>
      <c r="K43" s="224">
        <v>-408104249.05000019</v>
      </c>
      <c r="L43" s="221"/>
      <c r="M43" s="65"/>
    </row>
    <row r="44" spans="2:13" x14ac:dyDescent="0.25">
      <c r="B44" s="199"/>
      <c r="C44" s="64"/>
      <c r="D44" s="64"/>
      <c r="E44" s="171"/>
      <c r="F44" s="171"/>
      <c r="G44" s="91"/>
      <c r="H44" s="465" t="s">
        <v>56</v>
      </c>
      <c r="I44" s="465"/>
      <c r="J44" s="224">
        <v>0</v>
      </c>
      <c r="K44" s="224">
        <v>0</v>
      </c>
      <c r="L44" s="221"/>
      <c r="M44" s="65"/>
    </row>
    <row r="45" spans="2:13" x14ac:dyDescent="0.25">
      <c r="B45" s="199"/>
      <c r="C45" s="64"/>
      <c r="D45" s="64"/>
      <c r="E45" s="171"/>
      <c r="F45" s="171"/>
      <c r="G45" s="91"/>
      <c r="H45" s="465" t="s">
        <v>57</v>
      </c>
      <c r="I45" s="465"/>
      <c r="J45" s="224">
        <v>0</v>
      </c>
      <c r="K45" s="224">
        <v>0</v>
      </c>
      <c r="L45" s="221"/>
      <c r="M45" s="65"/>
    </row>
    <row r="46" spans="2:13" x14ac:dyDescent="0.25">
      <c r="B46" s="198"/>
      <c r="C46" s="64"/>
      <c r="D46" s="64"/>
      <c r="E46" s="171"/>
      <c r="F46" s="171"/>
      <c r="G46" s="91"/>
      <c r="H46" s="465" t="s">
        <v>58</v>
      </c>
      <c r="I46" s="465"/>
      <c r="J46" s="224">
        <v>727376869.00999999</v>
      </c>
      <c r="K46" s="224">
        <v>0</v>
      </c>
      <c r="L46" s="221"/>
      <c r="M46" s="91"/>
    </row>
    <row r="47" spans="2:13" x14ac:dyDescent="0.25">
      <c r="B47" s="199"/>
      <c r="C47" s="64"/>
      <c r="D47" s="64"/>
      <c r="E47" s="171"/>
      <c r="F47" s="171"/>
      <c r="G47" s="91"/>
      <c r="H47" s="155"/>
      <c r="I47" s="155"/>
      <c r="J47" s="223"/>
      <c r="K47" s="223"/>
      <c r="L47" s="221"/>
    </row>
    <row r="48" spans="2:13" x14ac:dyDescent="0.25">
      <c r="B48" s="198"/>
      <c r="C48" s="64"/>
      <c r="D48" s="64"/>
      <c r="E48" s="64"/>
      <c r="F48" s="64"/>
      <c r="G48" s="65"/>
      <c r="H48" s="461" t="s">
        <v>201</v>
      </c>
      <c r="I48" s="461"/>
      <c r="J48" s="137">
        <v>0</v>
      </c>
      <c r="K48" s="137">
        <v>0</v>
      </c>
      <c r="L48" s="221"/>
      <c r="M48" s="65"/>
    </row>
    <row r="49" spans="2:13" ht="6.75" customHeight="1" x14ac:dyDescent="0.25">
      <c r="B49" s="199"/>
      <c r="C49" s="64"/>
      <c r="D49" s="64"/>
      <c r="E49" s="64"/>
      <c r="F49" s="64"/>
      <c r="G49" s="215"/>
      <c r="H49" s="155"/>
      <c r="I49" s="155"/>
      <c r="J49" s="223"/>
      <c r="K49" s="223"/>
      <c r="L49" s="221"/>
    </row>
    <row r="50" spans="2:13" x14ac:dyDescent="0.25">
      <c r="B50" s="199"/>
      <c r="C50" s="64"/>
      <c r="D50" s="64"/>
      <c r="E50" s="64"/>
      <c r="F50" s="64"/>
      <c r="G50" s="65"/>
      <c r="H50" s="465" t="s">
        <v>60</v>
      </c>
      <c r="I50" s="465"/>
      <c r="J50" s="224">
        <v>0</v>
      </c>
      <c r="K50" s="224">
        <v>0</v>
      </c>
      <c r="L50" s="221"/>
      <c r="M50" s="65"/>
    </row>
    <row r="51" spans="2:13" x14ac:dyDescent="0.25">
      <c r="B51" s="199"/>
      <c r="C51" s="64"/>
      <c r="D51" s="64"/>
      <c r="E51" s="64"/>
      <c r="F51" s="64"/>
      <c r="G51" s="65"/>
      <c r="H51" s="465" t="s">
        <v>61</v>
      </c>
      <c r="I51" s="465"/>
      <c r="J51" s="224">
        <v>0</v>
      </c>
      <c r="K51" s="224">
        <v>0</v>
      </c>
      <c r="L51" s="221"/>
      <c r="M51" s="65"/>
    </row>
    <row r="52" spans="2:13" x14ac:dyDescent="0.25">
      <c r="B52" s="202"/>
      <c r="C52" s="203"/>
      <c r="D52" s="226"/>
      <c r="E52" s="227"/>
      <c r="F52" s="228"/>
      <c r="G52" s="228"/>
      <c r="H52" s="203"/>
      <c r="I52" s="229"/>
      <c r="J52" s="227"/>
      <c r="K52" s="228"/>
      <c r="L52" s="230"/>
      <c r="M52" s="220"/>
    </row>
    <row r="53" spans="2:13" x14ac:dyDescent="0.25">
      <c r="C53" s="479" t="s">
        <v>64</v>
      </c>
      <c r="D53" s="479"/>
      <c r="E53" s="479"/>
      <c r="F53" s="479"/>
      <c r="G53" s="479"/>
      <c r="H53" s="479"/>
      <c r="I53" s="479"/>
      <c r="J53" s="479"/>
      <c r="K53" s="479"/>
    </row>
    <row r="54" spans="2:13" x14ac:dyDescent="0.25">
      <c r="C54" s="103"/>
      <c r="D54" s="104"/>
      <c r="E54" s="105"/>
      <c r="F54" s="105"/>
      <c r="H54" s="106"/>
      <c r="I54" s="231"/>
      <c r="J54" s="105"/>
      <c r="K54" s="105"/>
    </row>
    <row r="55" spans="2:13" x14ac:dyDescent="0.25">
      <c r="C55" s="103"/>
      <c r="D55" s="104" t="s">
        <v>202</v>
      </c>
      <c r="E55" s="105"/>
      <c r="F55" s="105"/>
      <c r="G55" s="235"/>
      <c r="H55" s="106" t="s">
        <v>203</v>
      </c>
      <c r="I55" s="231"/>
      <c r="J55" s="105"/>
      <c r="K55" s="105"/>
    </row>
    <row r="56" spans="2:13" x14ac:dyDescent="0.25">
      <c r="C56" s="103"/>
      <c r="D56" s="448" t="s">
        <v>67</v>
      </c>
      <c r="E56" s="448"/>
      <c r="F56" s="58"/>
      <c r="G56" s="58"/>
      <c r="H56" s="449" t="s">
        <v>68</v>
      </c>
      <c r="I56" s="449"/>
      <c r="J56" s="450" t="s">
        <v>69</v>
      </c>
      <c r="K56" s="450"/>
      <c r="L56" s="1"/>
    </row>
    <row r="57" spans="2:13" x14ac:dyDescent="0.25">
      <c r="C57" s="232"/>
      <c r="D57" s="445" t="s">
        <v>70</v>
      </c>
      <c r="E57" s="445"/>
      <c r="F57" s="63"/>
      <c r="G57" s="63"/>
      <c r="H57" s="446" t="s">
        <v>71</v>
      </c>
      <c r="I57" s="446"/>
      <c r="J57" s="445" t="s">
        <v>72</v>
      </c>
      <c r="K57" s="445"/>
      <c r="L57" s="1"/>
    </row>
    <row r="58" spans="2:13" x14ac:dyDescent="0.25">
      <c r="C58" s="233"/>
      <c r="D58" s="445"/>
      <c r="E58" s="445"/>
      <c r="F58" s="234"/>
      <c r="G58" s="234"/>
      <c r="H58" s="445"/>
      <c r="I58" s="445"/>
      <c r="J58" s="108"/>
      <c r="K58" s="105"/>
    </row>
    <row r="59" spans="2:13" x14ac:dyDescent="0.25">
      <c r="B59" s="173"/>
      <c r="G59" s="65"/>
    </row>
    <row r="60" spans="2:13" x14ac:dyDescent="0.25"/>
    <row r="61" spans="2:13" x14ac:dyDescent="0.25"/>
    <row r="62" spans="2:13" x14ac:dyDescent="0.25"/>
    <row r="63" spans="2:13" x14ac:dyDescent="0.25"/>
    <row r="64" spans="2:13" x14ac:dyDescent="0.25"/>
    <row r="65" x14ac:dyDescent="0.25"/>
    <row r="66" x14ac:dyDescent="0.25"/>
    <row r="67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</sheetData>
  <mergeCells count="66">
    <mergeCell ref="D58:E58"/>
    <mergeCell ref="H58:I58"/>
    <mergeCell ref="H51:I51"/>
    <mergeCell ref="C53:K53"/>
    <mergeCell ref="D56:E56"/>
    <mergeCell ref="H56:I56"/>
    <mergeCell ref="J56:K56"/>
    <mergeCell ref="D57:E57"/>
    <mergeCell ref="H57:I57"/>
    <mergeCell ref="J57:K57"/>
    <mergeCell ref="H50:I50"/>
    <mergeCell ref="H34:I34"/>
    <mergeCell ref="H36:I36"/>
    <mergeCell ref="H37:I37"/>
    <mergeCell ref="H38:I38"/>
    <mergeCell ref="H40:I40"/>
    <mergeCell ref="H42:I42"/>
    <mergeCell ref="H43:I43"/>
    <mergeCell ref="H44:I44"/>
    <mergeCell ref="H45:I45"/>
    <mergeCell ref="H46:I46"/>
    <mergeCell ref="H48:I48"/>
    <mergeCell ref="C32:D32"/>
    <mergeCell ref="H32:I32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21:I21"/>
    <mergeCell ref="C22:D22"/>
    <mergeCell ref="H23:I23"/>
    <mergeCell ref="C24:D24"/>
    <mergeCell ref="C25:D25"/>
    <mergeCell ref="H25:I25"/>
    <mergeCell ref="C18:D18"/>
    <mergeCell ref="H18:I18"/>
    <mergeCell ref="C19:D19"/>
    <mergeCell ref="H19:I19"/>
    <mergeCell ref="C20:D20"/>
    <mergeCell ref="H20:I20"/>
    <mergeCell ref="C15:D15"/>
    <mergeCell ref="H15:I15"/>
    <mergeCell ref="C16:D16"/>
    <mergeCell ref="H16:I16"/>
    <mergeCell ref="C17:D17"/>
    <mergeCell ref="H17:I17"/>
    <mergeCell ref="C10:D10"/>
    <mergeCell ref="H10:I10"/>
    <mergeCell ref="C12:D12"/>
    <mergeCell ref="H12:I12"/>
    <mergeCell ref="C14:D14"/>
    <mergeCell ref="H14:I14"/>
    <mergeCell ref="C9:D9"/>
    <mergeCell ref="H9:I9"/>
    <mergeCell ref="D3:J3"/>
    <mergeCell ref="D4:J4"/>
    <mergeCell ref="D5:J5"/>
    <mergeCell ref="D6:J6"/>
    <mergeCell ref="D7:J7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E12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opLeftCell="A37" workbookViewId="0">
      <selection activeCell="F55" sqref="F55"/>
    </sheetView>
  </sheetViews>
  <sheetFormatPr baseColWidth="10" defaultColWidth="0" defaultRowHeight="12" customHeight="1" zeroHeight="1" x14ac:dyDescent="0.2"/>
  <cols>
    <col min="1" max="1" width="3.42578125" style="107" customWidth="1"/>
    <col min="2" max="3" width="3.7109375" style="107" customWidth="1"/>
    <col min="4" max="4" width="24.140625" style="107" customWidth="1"/>
    <col min="5" max="5" width="22.85546875" style="107" customWidth="1"/>
    <col min="6" max="6" width="14.140625" style="107" customWidth="1"/>
    <col min="7" max="7" width="15.28515625" style="65" customWidth="1"/>
    <col min="8" max="8" width="15.42578125" style="65" customWidth="1"/>
    <col min="9" max="9" width="7.7109375" style="107" customWidth="1"/>
    <col min="10" max="11" width="3.7109375" style="68" customWidth="1"/>
    <col min="12" max="13" width="18.7109375" style="68" customWidth="1"/>
    <col min="14" max="14" width="14.7109375" style="68" customWidth="1"/>
    <col min="15" max="15" width="14" style="68" customWidth="1"/>
    <col min="16" max="16" width="13.5703125" style="68" customWidth="1"/>
    <col min="17" max="17" width="1.85546875" style="68" customWidth="1"/>
    <col min="18" max="18" width="3" style="68" customWidth="1"/>
    <col min="19" max="16384" width="0" style="68" hidden="1"/>
  </cols>
  <sheetData>
    <row r="1" spans="1:17" x14ac:dyDescent="0.2"/>
    <row r="2" spans="1:17" s="64" customFormat="1" ht="15" x14ac:dyDescent="0.25">
      <c r="B2" s="182"/>
      <c r="C2" s="182"/>
      <c r="D2" s="182"/>
      <c r="E2" s="490" t="s">
        <v>0</v>
      </c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182"/>
      <c r="Q2" s="182"/>
    </row>
    <row r="3" spans="1:17" ht="15" x14ac:dyDescent="0.25">
      <c r="B3" s="182"/>
      <c r="C3" s="182"/>
      <c r="D3" s="182"/>
      <c r="E3" s="490" t="s">
        <v>204</v>
      </c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182"/>
      <c r="Q3" s="182"/>
    </row>
    <row r="4" spans="1:17" ht="15" x14ac:dyDescent="0.25">
      <c r="B4" s="182"/>
      <c r="C4" s="182"/>
      <c r="D4" s="182"/>
      <c r="E4" s="490" t="s">
        <v>205</v>
      </c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182"/>
      <c r="Q4" s="182"/>
    </row>
    <row r="5" spans="1:17" ht="15" x14ac:dyDescent="0.25">
      <c r="B5" s="182"/>
      <c r="C5" s="182"/>
      <c r="D5" s="182"/>
      <c r="E5" s="490" t="s">
        <v>3</v>
      </c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182"/>
      <c r="Q5" s="182"/>
    </row>
    <row r="6" spans="1:17" ht="15" x14ac:dyDescent="0.25">
      <c r="C6" s="216"/>
      <c r="D6" s="236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64"/>
      <c r="Q6" s="64"/>
    </row>
    <row r="7" spans="1:17" x14ac:dyDescent="0.2">
      <c r="A7" s="69"/>
      <c r="B7" s="451"/>
      <c r="C7" s="451"/>
      <c r="D7" s="45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71"/>
      <c r="Q7" s="64"/>
    </row>
    <row r="8" spans="1:17" s="64" customFormat="1" x14ac:dyDescent="0.2">
      <c r="A8" s="107"/>
      <c r="B8" s="216"/>
      <c r="C8" s="216"/>
      <c r="D8" s="236"/>
      <c r="E8" s="216"/>
      <c r="F8" s="216"/>
      <c r="G8" s="239"/>
      <c r="H8" s="239"/>
      <c r="I8" s="236"/>
    </row>
    <row r="9" spans="1:17" s="64" customFormat="1" x14ac:dyDescent="0.2">
      <c r="A9" s="240"/>
      <c r="B9" s="491" t="s">
        <v>75</v>
      </c>
      <c r="C9" s="492"/>
      <c r="D9" s="492"/>
      <c r="E9" s="492"/>
      <c r="F9" s="172"/>
      <c r="G9" s="190">
        <v>2017</v>
      </c>
      <c r="H9" s="190">
        <v>2016</v>
      </c>
      <c r="I9" s="241"/>
      <c r="J9" s="492" t="s">
        <v>75</v>
      </c>
      <c r="K9" s="492"/>
      <c r="L9" s="492"/>
      <c r="M9" s="492"/>
      <c r="N9" s="172"/>
      <c r="O9" s="190">
        <v>2017</v>
      </c>
      <c r="P9" s="190">
        <v>2016</v>
      </c>
      <c r="Q9" s="242"/>
    </row>
    <row r="10" spans="1:17" s="64" customFormat="1" x14ac:dyDescent="0.2">
      <c r="A10" s="107"/>
      <c r="B10" s="192"/>
      <c r="C10" s="107"/>
      <c r="D10" s="193"/>
      <c r="E10" s="193"/>
      <c r="F10" s="193"/>
      <c r="G10" s="243"/>
      <c r="H10" s="243"/>
      <c r="I10" s="107"/>
      <c r="Q10" s="194"/>
    </row>
    <row r="11" spans="1:17" x14ac:dyDescent="0.2">
      <c r="A11" s="65"/>
      <c r="B11" s="493" t="s">
        <v>206</v>
      </c>
      <c r="C11" s="494"/>
      <c r="D11" s="494"/>
      <c r="E11" s="494"/>
      <c r="F11" s="494"/>
      <c r="G11" s="243"/>
      <c r="H11" s="243"/>
      <c r="I11" s="65"/>
      <c r="J11" s="494" t="s">
        <v>207</v>
      </c>
      <c r="K11" s="494"/>
      <c r="L11" s="494"/>
      <c r="M11" s="494"/>
      <c r="N11" s="494"/>
      <c r="O11" s="244"/>
      <c r="P11" s="244"/>
      <c r="Q11" s="194"/>
    </row>
    <row r="12" spans="1:17" x14ac:dyDescent="0.2">
      <c r="A12" s="65"/>
      <c r="B12" s="90"/>
      <c r="C12" s="218"/>
      <c r="D12" s="65"/>
      <c r="E12" s="218"/>
      <c r="F12" s="218"/>
      <c r="G12" s="243"/>
      <c r="H12" s="243"/>
      <c r="I12" s="65"/>
      <c r="J12" s="65"/>
      <c r="K12" s="218"/>
      <c r="L12" s="218"/>
      <c r="M12" s="218"/>
      <c r="N12" s="218"/>
      <c r="O12" s="244"/>
      <c r="P12" s="244"/>
      <c r="Q12" s="194"/>
    </row>
    <row r="13" spans="1:17" x14ac:dyDescent="0.2">
      <c r="A13" s="65"/>
      <c r="B13" s="90"/>
      <c r="C13" s="494" t="s">
        <v>199</v>
      </c>
      <c r="D13" s="494"/>
      <c r="E13" s="494"/>
      <c r="F13" s="494"/>
      <c r="G13" s="245">
        <f>SUM(G14:G24)</f>
        <v>1391033070.9799998</v>
      </c>
      <c r="H13" s="245">
        <f>SUM(H14:H24)</f>
        <v>1147550492.7600002</v>
      </c>
      <c r="I13" s="65"/>
      <c r="J13" s="65"/>
      <c r="K13" s="494" t="s">
        <v>199</v>
      </c>
      <c r="L13" s="494"/>
      <c r="M13" s="494"/>
      <c r="N13" s="494"/>
      <c r="O13" s="246">
        <f>SUM(O14:O16)</f>
        <v>12297019.5</v>
      </c>
      <c r="P13" s="246">
        <f>SUM(P14:P16)</f>
        <v>43554825.170000002</v>
      </c>
      <c r="Q13" s="194"/>
    </row>
    <row r="14" spans="1:17" x14ac:dyDescent="0.2">
      <c r="A14" s="65"/>
      <c r="B14" s="90"/>
      <c r="C14" s="218"/>
      <c r="D14" s="495" t="s">
        <v>145</v>
      </c>
      <c r="E14" s="495"/>
      <c r="F14" s="495"/>
      <c r="G14" s="247">
        <v>387481669.77999997</v>
      </c>
      <c r="H14" s="248">
        <v>296918833.44</v>
      </c>
      <c r="I14" s="65"/>
      <c r="J14" s="65"/>
      <c r="K14" s="64"/>
      <c r="L14" s="496" t="s">
        <v>33</v>
      </c>
      <c r="M14" s="496"/>
      <c r="N14" s="496"/>
      <c r="O14" s="248">
        <v>0</v>
      </c>
      <c r="P14" s="248">
        <v>0</v>
      </c>
      <c r="Q14" s="194"/>
    </row>
    <row r="15" spans="1:17" x14ac:dyDescent="0.2">
      <c r="A15" s="65"/>
      <c r="B15" s="90"/>
      <c r="C15" s="218"/>
      <c r="D15" s="495" t="s">
        <v>208</v>
      </c>
      <c r="E15" s="495"/>
      <c r="F15" s="495"/>
      <c r="G15" s="248">
        <v>0</v>
      </c>
      <c r="H15" s="248">
        <v>0</v>
      </c>
      <c r="I15" s="65"/>
      <c r="J15" s="65"/>
      <c r="K15" s="64"/>
      <c r="L15" s="496" t="s">
        <v>35</v>
      </c>
      <c r="M15" s="496"/>
      <c r="N15" s="496"/>
      <c r="O15" s="248">
        <v>0</v>
      </c>
      <c r="P15" s="248">
        <v>0</v>
      </c>
      <c r="Q15" s="194"/>
    </row>
    <row r="16" spans="1:17" x14ac:dyDescent="0.2">
      <c r="A16" s="65"/>
      <c r="B16" s="90"/>
      <c r="C16" s="249"/>
      <c r="D16" s="495" t="s">
        <v>209</v>
      </c>
      <c r="E16" s="495"/>
      <c r="F16" s="495"/>
      <c r="G16" s="248">
        <v>0</v>
      </c>
      <c r="H16" s="248">
        <v>600000</v>
      </c>
      <c r="I16" s="65"/>
      <c r="J16" s="65"/>
      <c r="K16" s="243"/>
      <c r="L16" s="496" t="s">
        <v>210</v>
      </c>
      <c r="M16" s="496"/>
      <c r="N16" s="496"/>
      <c r="O16" s="250">
        <v>12297019.5</v>
      </c>
      <c r="P16" s="248">
        <v>43554825.170000002</v>
      </c>
      <c r="Q16" s="194"/>
    </row>
    <row r="17" spans="1:17" x14ac:dyDescent="0.2">
      <c r="A17" s="65"/>
      <c r="B17" s="90"/>
      <c r="C17" s="249"/>
      <c r="D17" s="495" t="s">
        <v>151</v>
      </c>
      <c r="E17" s="495"/>
      <c r="F17" s="495"/>
      <c r="G17" s="247">
        <v>72951105.209999993</v>
      </c>
      <c r="H17" s="248">
        <v>52582671.409999996</v>
      </c>
      <c r="I17" s="65"/>
      <c r="J17" s="65"/>
      <c r="K17" s="243"/>
      <c r="L17" s="64"/>
      <c r="M17" s="64"/>
      <c r="N17" s="64"/>
      <c r="O17" s="171"/>
      <c r="P17" s="171"/>
      <c r="Q17" s="194"/>
    </row>
    <row r="18" spans="1:17" x14ac:dyDescent="0.2">
      <c r="A18" s="65"/>
      <c r="B18" s="90"/>
      <c r="C18" s="249"/>
      <c r="D18" s="495" t="s">
        <v>152</v>
      </c>
      <c r="E18" s="495"/>
      <c r="F18" s="495"/>
      <c r="G18" s="248">
        <v>3126008.32</v>
      </c>
      <c r="H18" s="248">
        <v>2625556.42</v>
      </c>
      <c r="I18" s="65"/>
      <c r="J18" s="65"/>
      <c r="K18" s="494" t="s">
        <v>200</v>
      </c>
      <c r="L18" s="494"/>
      <c r="M18" s="494"/>
      <c r="N18" s="494"/>
      <c r="O18" s="245">
        <f>SUM(O19:O21)</f>
        <v>208668903.41999909</v>
      </c>
      <c r="P18" s="245">
        <f>SUM(P19:P21)</f>
        <v>90848211.700000197</v>
      </c>
      <c r="Q18" s="194"/>
    </row>
    <row r="19" spans="1:17" x14ac:dyDescent="0.2">
      <c r="A19" s="65"/>
      <c r="B19" s="90"/>
      <c r="C19" s="249"/>
      <c r="D19" s="495" t="s">
        <v>154</v>
      </c>
      <c r="E19" s="495"/>
      <c r="F19" s="495"/>
      <c r="G19" s="250">
        <v>57834617.030000001</v>
      </c>
      <c r="H19" s="248">
        <v>52738669.789999999</v>
      </c>
      <c r="I19" s="65"/>
      <c r="J19" s="65"/>
      <c r="K19" s="243"/>
      <c r="L19" s="496" t="s">
        <v>33</v>
      </c>
      <c r="M19" s="496"/>
      <c r="N19" s="496"/>
      <c r="O19" s="248">
        <v>89132391.459999084</v>
      </c>
      <c r="P19" s="248">
        <v>35835875.800000191</v>
      </c>
      <c r="Q19" s="194"/>
    </row>
    <row r="20" spans="1:17" x14ac:dyDescent="0.2">
      <c r="A20" s="65"/>
      <c r="B20" s="90"/>
      <c r="C20" s="249"/>
      <c r="D20" s="495" t="s">
        <v>156</v>
      </c>
      <c r="E20" s="495"/>
      <c r="F20" s="495"/>
      <c r="G20" s="248">
        <v>0</v>
      </c>
      <c r="H20" s="248">
        <v>0</v>
      </c>
      <c r="I20" s="65"/>
      <c r="J20" s="65"/>
      <c r="K20" s="218"/>
      <c r="L20" s="496" t="s">
        <v>35</v>
      </c>
      <c r="M20" s="496"/>
      <c r="N20" s="496"/>
      <c r="O20" s="248">
        <v>13504747.840000004</v>
      </c>
      <c r="P20" s="248">
        <v>7104101.8499999996</v>
      </c>
      <c r="Q20" s="194"/>
    </row>
    <row r="21" spans="1:17" x14ac:dyDescent="0.2">
      <c r="A21" s="65"/>
      <c r="B21" s="90"/>
      <c r="C21" s="249"/>
      <c r="D21" s="495" t="s">
        <v>158</v>
      </c>
      <c r="E21" s="495"/>
      <c r="F21" s="495"/>
      <c r="G21" s="248">
        <v>0</v>
      </c>
      <c r="H21" s="248">
        <v>0</v>
      </c>
      <c r="I21" s="65"/>
      <c r="J21" s="65"/>
      <c r="K21" s="64"/>
      <c r="L21" s="496" t="s">
        <v>211</v>
      </c>
      <c r="M21" s="496"/>
      <c r="N21" s="496"/>
      <c r="O21" s="248">
        <v>106031764.12</v>
      </c>
      <c r="P21" s="248">
        <v>47908234.049999997</v>
      </c>
      <c r="Q21" s="194"/>
    </row>
    <row r="22" spans="1:17" x14ac:dyDescent="0.2">
      <c r="A22" s="65"/>
      <c r="B22" s="90"/>
      <c r="C22" s="218"/>
      <c r="D22" s="495" t="s">
        <v>163</v>
      </c>
      <c r="E22" s="495"/>
      <c r="F22" s="495"/>
      <c r="G22" s="248">
        <v>681389147.73000002</v>
      </c>
      <c r="H22" s="248">
        <v>633506414.04999995</v>
      </c>
      <c r="I22" s="65"/>
      <c r="J22" s="65"/>
      <c r="K22" s="494" t="s">
        <v>212</v>
      </c>
      <c r="L22" s="494"/>
      <c r="M22" s="494"/>
      <c r="N22" s="494"/>
      <c r="O22" s="245">
        <f>O13-O18</f>
        <v>-196371883.91999909</v>
      </c>
      <c r="P22" s="245">
        <f>P13-P18</f>
        <v>-47293386.530000195</v>
      </c>
      <c r="Q22" s="194"/>
    </row>
    <row r="23" spans="1:17" x14ac:dyDescent="0.2">
      <c r="A23" s="65"/>
      <c r="B23" s="90"/>
      <c r="C23" s="249"/>
      <c r="D23" s="495" t="s">
        <v>213</v>
      </c>
      <c r="E23" s="495"/>
      <c r="F23" s="495"/>
      <c r="G23" s="248">
        <v>172013750.84</v>
      </c>
      <c r="H23" s="248">
        <v>101949246.02</v>
      </c>
      <c r="I23" s="65"/>
      <c r="J23" s="65"/>
      <c r="Q23" s="194"/>
    </row>
    <row r="24" spans="1:17" x14ac:dyDescent="0.2">
      <c r="A24" s="65"/>
      <c r="B24" s="90"/>
      <c r="C24" s="218"/>
      <c r="D24" s="495" t="s">
        <v>214</v>
      </c>
      <c r="E24" s="495"/>
      <c r="F24" s="97"/>
      <c r="G24" s="250">
        <v>16236772.07</v>
      </c>
      <c r="H24" s="248">
        <v>6629101.6299999999</v>
      </c>
      <c r="I24" s="65"/>
      <c r="J24" s="65"/>
      <c r="K24" s="64"/>
      <c r="L24" s="64"/>
      <c r="M24" s="64"/>
      <c r="N24" s="64"/>
      <c r="O24" s="171"/>
      <c r="P24" s="171"/>
      <c r="Q24" s="194"/>
    </row>
    <row r="25" spans="1:17" x14ac:dyDescent="0.2">
      <c r="A25" s="65"/>
      <c r="B25" s="90"/>
      <c r="C25" s="218"/>
      <c r="D25" s="65"/>
      <c r="E25" s="218"/>
      <c r="F25" s="218"/>
      <c r="G25" s="243"/>
      <c r="H25" s="243"/>
      <c r="I25" s="65"/>
      <c r="J25" s="64"/>
      <c r="K25" s="64"/>
      <c r="L25" s="64"/>
      <c r="M25" s="64"/>
      <c r="N25" s="64"/>
      <c r="O25" s="171"/>
      <c r="P25" s="171"/>
      <c r="Q25" s="194"/>
    </row>
    <row r="26" spans="1:17" x14ac:dyDescent="0.2">
      <c r="A26" s="65"/>
      <c r="B26" s="90"/>
      <c r="C26" s="494" t="s">
        <v>200</v>
      </c>
      <c r="D26" s="494"/>
      <c r="E26" s="494"/>
      <c r="F26" s="494"/>
      <c r="G26" s="245">
        <f>SUM(G27:G42)</f>
        <v>843403120.48000002</v>
      </c>
      <c r="H26" s="245">
        <f>SUM(H27:H42)</f>
        <v>723694507.7700001</v>
      </c>
      <c r="I26" s="65"/>
      <c r="J26" s="494" t="s">
        <v>215</v>
      </c>
      <c r="K26" s="494"/>
      <c r="L26" s="494"/>
      <c r="M26" s="494"/>
      <c r="N26" s="494"/>
      <c r="O26" s="251"/>
      <c r="P26" s="251"/>
      <c r="Q26" s="194"/>
    </row>
    <row r="27" spans="1:17" x14ac:dyDescent="0.2">
      <c r="A27" s="65"/>
      <c r="B27" s="90"/>
      <c r="C27" s="252"/>
      <c r="D27" s="495" t="s">
        <v>216</v>
      </c>
      <c r="E27" s="495"/>
      <c r="F27" s="495"/>
      <c r="G27" s="248">
        <v>403058393.37</v>
      </c>
      <c r="H27" s="248">
        <v>380602907.39000005</v>
      </c>
      <c r="I27" s="65"/>
      <c r="J27" s="65"/>
      <c r="K27" s="218"/>
      <c r="L27" s="218"/>
      <c r="M27" s="218"/>
      <c r="N27" s="218"/>
      <c r="O27" s="251"/>
      <c r="P27" s="251"/>
      <c r="Q27" s="194"/>
    </row>
    <row r="28" spans="1:17" x14ac:dyDescent="0.2">
      <c r="A28" s="65"/>
      <c r="B28" s="90"/>
      <c r="C28" s="252"/>
      <c r="D28" s="495" t="s">
        <v>148</v>
      </c>
      <c r="E28" s="495"/>
      <c r="F28" s="495"/>
      <c r="G28" s="248">
        <v>98435792.390000001</v>
      </c>
      <c r="H28" s="248">
        <v>79140145.159999996</v>
      </c>
      <c r="I28" s="65"/>
      <c r="J28" s="64"/>
      <c r="K28" s="494" t="s">
        <v>199</v>
      </c>
      <c r="L28" s="494"/>
      <c r="M28" s="494"/>
      <c r="N28" s="494"/>
      <c r="O28" s="245">
        <f>O29+O32+O33</f>
        <v>0</v>
      </c>
      <c r="P28" s="245">
        <f>P29+P32+P33</f>
        <v>0</v>
      </c>
      <c r="Q28" s="194"/>
    </row>
    <row r="29" spans="1:17" x14ac:dyDescent="0.2">
      <c r="A29" s="65"/>
      <c r="B29" s="90"/>
      <c r="C29" s="252"/>
      <c r="D29" s="495" t="s">
        <v>150</v>
      </c>
      <c r="E29" s="495"/>
      <c r="F29" s="495"/>
      <c r="G29" s="250">
        <v>275204473.29000002</v>
      </c>
      <c r="H29" s="248">
        <v>221567544.34999996</v>
      </c>
      <c r="I29" s="65"/>
      <c r="J29" s="65"/>
      <c r="K29" s="64"/>
      <c r="L29" s="496" t="s">
        <v>217</v>
      </c>
      <c r="M29" s="496"/>
      <c r="N29" s="496"/>
      <c r="O29" s="248">
        <v>0</v>
      </c>
      <c r="P29" s="248">
        <f>+P30+P31+P32</f>
        <v>0</v>
      </c>
      <c r="Q29" s="194"/>
    </row>
    <row r="30" spans="1:17" x14ac:dyDescent="0.2">
      <c r="A30" s="65"/>
      <c r="B30" s="90"/>
      <c r="C30" s="218"/>
      <c r="D30" s="495" t="s">
        <v>155</v>
      </c>
      <c r="E30" s="495"/>
      <c r="F30" s="495"/>
      <c r="G30" s="248">
        <v>0</v>
      </c>
      <c r="H30" s="248">
        <v>0</v>
      </c>
      <c r="I30" s="65"/>
      <c r="J30" s="65"/>
      <c r="K30" s="252"/>
      <c r="L30" s="496" t="s">
        <v>218</v>
      </c>
      <c r="M30" s="496"/>
      <c r="N30" s="496"/>
      <c r="O30" s="248">
        <v>0</v>
      </c>
      <c r="P30" s="248">
        <v>0</v>
      </c>
      <c r="Q30" s="194"/>
    </row>
    <row r="31" spans="1:17" x14ac:dyDescent="0.2">
      <c r="A31" s="65"/>
      <c r="B31" s="90"/>
      <c r="C31" s="252"/>
      <c r="D31" s="495" t="s">
        <v>219</v>
      </c>
      <c r="E31" s="495"/>
      <c r="F31" s="495"/>
      <c r="G31" s="248">
        <v>0</v>
      </c>
      <c r="H31" s="248">
        <v>0</v>
      </c>
      <c r="I31" s="65"/>
      <c r="J31" s="65"/>
      <c r="K31" s="252"/>
      <c r="L31" s="496" t="s">
        <v>220</v>
      </c>
      <c r="M31" s="496"/>
      <c r="N31" s="496"/>
      <c r="O31" s="248">
        <v>0</v>
      </c>
      <c r="P31" s="248">
        <v>0</v>
      </c>
      <c r="Q31" s="194"/>
    </row>
    <row r="32" spans="1:17" x14ac:dyDescent="0.2">
      <c r="A32" s="65"/>
      <c r="B32" s="90"/>
      <c r="C32" s="252"/>
      <c r="D32" s="495" t="s">
        <v>221</v>
      </c>
      <c r="E32" s="495"/>
      <c r="F32" s="495"/>
      <c r="G32" s="248">
        <v>0</v>
      </c>
      <c r="H32" s="248">
        <v>0</v>
      </c>
      <c r="I32" s="65"/>
      <c r="J32" s="65"/>
      <c r="K32" s="252"/>
      <c r="L32" s="496" t="s">
        <v>222</v>
      </c>
      <c r="M32" s="496"/>
      <c r="N32" s="496"/>
      <c r="O32" s="248">
        <v>0</v>
      </c>
      <c r="P32" s="248">
        <v>0</v>
      </c>
      <c r="Q32" s="194"/>
    </row>
    <row r="33" spans="1:17" x14ac:dyDescent="0.2">
      <c r="A33" s="65"/>
      <c r="B33" s="90"/>
      <c r="C33" s="252"/>
      <c r="D33" s="495" t="s">
        <v>160</v>
      </c>
      <c r="E33" s="495"/>
      <c r="F33" s="495"/>
      <c r="G33" s="250">
        <v>57762762.229999997</v>
      </c>
      <c r="H33" s="248">
        <v>33995687.619999997</v>
      </c>
      <c r="I33" s="65"/>
      <c r="J33" s="65"/>
      <c r="K33" s="243"/>
      <c r="L33" s="496"/>
      <c r="M33" s="496"/>
      <c r="N33" s="496"/>
      <c r="O33" s="248"/>
      <c r="P33" s="248"/>
      <c r="Q33" s="194"/>
    </row>
    <row r="34" spans="1:17" x14ac:dyDescent="0.2">
      <c r="A34" s="65"/>
      <c r="B34" s="90"/>
      <c r="C34" s="252"/>
      <c r="D34" s="495" t="s">
        <v>162</v>
      </c>
      <c r="E34" s="495"/>
      <c r="F34" s="495"/>
      <c r="G34" s="248">
        <v>0</v>
      </c>
      <c r="H34" s="248">
        <v>0</v>
      </c>
      <c r="I34" s="65"/>
      <c r="J34" s="65"/>
      <c r="K34" s="243"/>
      <c r="L34" s="64"/>
      <c r="M34" s="64"/>
      <c r="N34" s="64"/>
      <c r="O34" s="171"/>
      <c r="P34" s="171"/>
      <c r="Q34" s="194"/>
    </row>
    <row r="35" spans="1:17" x14ac:dyDescent="0.2">
      <c r="A35" s="65"/>
      <c r="B35" s="90"/>
      <c r="C35" s="252"/>
      <c r="D35" s="495" t="s">
        <v>164</v>
      </c>
      <c r="E35" s="495"/>
      <c r="F35" s="495"/>
      <c r="G35" s="248">
        <v>0</v>
      </c>
      <c r="H35" s="248">
        <v>0</v>
      </c>
      <c r="I35" s="65"/>
      <c r="J35" s="65"/>
      <c r="K35" s="494" t="s">
        <v>200</v>
      </c>
      <c r="L35" s="494"/>
      <c r="M35" s="494"/>
      <c r="N35" s="494"/>
      <c r="O35" s="245">
        <f>O37+O38+O39</f>
        <v>27106236.57</v>
      </c>
      <c r="P35" s="245">
        <f>P37+P38+P39</f>
        <v>48346890.910000004</v>
      </c>
      <c r="Q35" s="194"/>
    </row>
    <row r="36" spans="1:17" x14ac:dyDescent="0.2">
      <c r="A36" s="65"/>
      <c r="B36" s="90"/>
      <c r="C36" s="252"/>
      <c r="D36" s="495" t="s">
        <v>166</v>
      </c>
      <c r="E36" s="495"/>
      <c r="F36" s="495"/>
      <c r="G36" s="248">
        <v>0</v>
      </c>
      <c r="H36" s="248">
        <v>0</v>
      </c>
      <c r="I36" s="65"/>
      <c r="J36" s="64"/>
      <c r="K36" s="64"/>
      <c r="L36" s="496" t="s">
        <v>223</v>
      </c>
      <c r="M36" s="496"/>
      <c r="N36" s="496"/>
      <c r="O36" s="248">
        <f>+O37</f>
        <v>27106236.57</v>
      </c>
      <c r="P36" s="248">
        <f>+P37</f>
        <v>48346890.910000004</v>
      </c>
      <c r="Q36" s="194"/>
    </row>
    <row r="37" spans="1:17" x14ac:dyDescent="0.2">
      <c r="A37" s="65"/>
      <c r="B37" s="90"/>
      <c r="C37" s="252"/>
      <c r="D37" s="495" t="s">
        <v>167</v>
      </c>
      <c r="E37" s="495"/>
      <c r="F37" s="495"/>
      <c r="G37" s="250">
        <v>58000</v>
      </c>
      <c r="H37" s="248">
        <v>78000</v>
      </c>
      <c r="I37" s="65"/>
      <c r="J37" s="65"/>
      <c r="K37" s="64"/>
      <c r="L37" s="496" t="s">
        <v>218</v>
      </c>
      <c r="M37" s="496"/>
      <c r="N37" s="496"/>
      <c r="O37" s="250">
        <v>27106236.57</v>
      </c>
      <c r="P37" s="248">
        <v>48346890.910000004</v>
      </c>
      <c r="Q37" s="194"/>
    </row>
    <row r="38" spans="1:17" x14ac:dyDescent="0.2">
      <c r="A38" s="65"/>
      <c r="B38" s="90"/>
      <c r="C38" s="252"/>
      <c r="D38" s="495" t="s">
        <v>169</v>
      </c>
      <c r="E38" s="495"/>
      <c r="F38" s="495"/>
      <c r="G38" s="248">
        <v>0</v>
      </c>
      <c r="H38" s="248">
        <v>0</v>
      </c>
      <c r="I38" s="65"/>
      <c r="J38" s="65"/>
      <c r="K38" s="252"/>
      <c r="L38" s="496" t="s">
        <v>220</v>
      </c>
      <c r="M38" s="496"/>
      <c r="N38" s="496"/>
      <c r="O38" s="248">
        <v>0</v>
      </c>
      <c r="P38" s="248">
        <v>0</v>
      </c>
      <c r="Q38" s="194"/>
    </row>
    <row r="39" spans="1:17" x14ac:dyDescent="0.2">
      <c r="A39" s="65"/>
      <c r="B39" s="90"/>
      <c r="C39" s="252"/>
      <c r="D39" s="495" t="s">
        <v>224</v>
      </c>
      <c r="E39" s="495"/>
      <c r="F39" s="495"/>
      <c r="G39" s="248">
        <v>0</v>
      </c>
      <c r="H39" s="248">
        <v>0</v>
      </c>
      <c r="I39" s="65"/>
      <c r="J39" s="65"/>
      <c r="K39" s="252"/>
      <c r="L39" s="496" t="s">
        <v>225</v>
      </c>
      <c r="M39" s="496"/>
      <c r="N39" s="496"/>
      <c r="O39" s="248">
        <v>0</v>
      </c>
      <c r="P39" s="248">
        <v>0</v>
      </c>
      <c r="Q39" s="194"/>
    </row>
    <row r="40" spans="1:17" x14ac:dyDescent="0.2">
      <c r="A40" s="65"/>
      <c r="B40" s="90"/>
      <c r="C40" s="218"/>
      <c r="D40" s="495" t="s">
        <v>129</v>
      </c>
      <c r="E40" s="495"/>
      <c r="F40" s="495"/>
      <c r="G40" s="248">
        <v>0</v>
      </c>
      <c r="H40" s="248">
        <v>0</v>
      </c>
      <c r="I40" s="65"/>
      <c r="J40" s="65"/>
      <c r="K40" s="252"/>
      <c r="L40" s="496"/>
      <c r="M40" s="496"/>
      <c r="N40" s="496"/>
      <c r="O40" s="248"/>
      <c r="P40" s="248"/>
      <c r="Q40" s="194"/>
    </row>
    <row r="41" spans="1:17" x14ac:dyDescent="0.2">
      <c r="A41" s="65"/>
      <c r="B41" s="90"/>
      <c r="C41" s="252"/>
      <c r="D41" s="495" t="s">
        <v>176</v>
      </c>
      <c r="E41" s="495"/>
      <c r="F41" s="495"/>
      <c r="G41" s="248">
        <v>4600533</v>
      </c>
      <c r="H41" s="248">
        <v>4341558</v>
      </c>
      <c r="I41" s="65"/>
      <c r="J41" s="65"/>
      <c r="K41" s="243"/>
      <c r="L41" s="64"/>
      <c r="M41" s="64"/>
      <c r="N41" s="64"/>
      <c r="O41" s="171"/>
      <c r="P41" s="171"/>
      <c r="Q41" s="194"/>
    </row>
    <row r="42" spans="1:17" x14ac:dyDescent="0.2">
      <c r="A42" s="65"/>
      <c r="B42" s="90"/>
      <c r="C42" s="252"/>
      <c r="D42" s="495" t="s">
        <v>226</v>
      </c>
      <c r="E42" s="495"/>
      <c r="F42" s="495"/>
      <c r="G42" s="248">
        <v>4283166.2</v>
      </c>
      <c r="H42" s="250">
        <v>3968665.25</v>
      </c>
      <c r="I42" s="65"/>
      <c r="J42" s="65"/>
      <c r="K42" s="494" t="s">
        <v>227</v>
      </c>
      <c r="L42" s="494"/>
      <c r="M42" s="494"/>
      <c r="N42" s="494"/>
      <c r="O42" s="245">
        <f>O28-O35</f>
        <v>-27106236.57</v>
      </c>
      <c r="P42" s="245">
        <f>P28-P35</f>
        <v>-48346890.910000004</v>
      </c>
      <c r="Q42" s="194"/>
    </row>
    <row r="43" spans="1:17" x14ac:dyDescent="0.2">
      <c r="A43" s="65"/>
      <c r="B43" s="90"/>
      <c r="C43" s="252"/>
      <c r="D43" s="64"/>
      <c r="E43" s="64"/>
      <c r="F43" s="64"/>
      <c r="G43" s="253"/>
      <c r="H43" s="171"/>
      <c r="I43" s="65"/>
      <c r="J43" s="65"/>
      <c r="K43" s="243"/>
      <c r="L43" s="243"/>
      <c r="M43" s="243"/>
      <c r="N43" s="243"/>
      <c r="O43" s="251"/>
      <c r="P43" s="251"/>
      <c r="Q43" s="194"/>
    </row>
    <row r="44" spans="1:17" x14ac:dyDescent="0.2">
      <c r="A44" s="65"/>
      <c r="B44" s="90"/>
      <c r="C44" s="218"/>
      <c r="D44" s="65"/>
      <c r="E44" s="218"/>
      <c r="F44" s="218"/>
      <c r="G44" s="251"/>
      <c r="H44" s="251"/>
      <c r="I44" s="65"/>
      <c r="J44" s="65"/>
      <c r="K44" s="243"/>
      <c r="L44" s="243"/>
      <c r="M44" s="243"/>
      <c r="N44" s="243"/>
      <c r="O44" s="251"/>
      <c r="P44" s="251"/>
      <c r="Q44" s="194"/>
    </row>
    <row r="45" spans="1:17" s="258" customFormat="1" x14ac:dyDescent="0.2">
      <c r="A45" s="254"/>
      <c r="B45" s="255"/>
      <c r="C45" s="494" t="s">
        <v>228</v>
      </c>
      <c r="D45" s="494"/>
      <c r="E45" s="494"/>
      <c r="F45" s="494"/>
      <c r="G45" s="256">
        <f>G13-G26</f>
        <v>547629950.49999976</v>
      </c>
      <c r="H45" s="256">
        <f>H13-H26</f>
        <v>423855984.99000013</v>
      </c>
      <c r="I45" s="254"/>
      <c r="J45" s="497" t="s">
        <v>229</v>
      </c>
      <c r="K45" s="497"/>
      <c r="L45" s="497"/>
      <c r="M45" s="497"/>
      <c r="N45" s="497"/>
      <c r="O45" s="256">
        <f>G45+O22+O42</f>
        <v>324151830.01000065</v>
      </c>
      <c r="P45" s="256">
        <f>H45+P22+P42</f>
        <v>328215707.54999989</v>
      </c>
      <c r="Q45" s="257"/>
    </row>
    <row r="46" spans="1:17" s="258" customFormat="1" x14ac:dyDescent="0.2">
      <c r="A46" s="254"/>
      <c r="B46" s="255"/>
      <c r="C46" s="252"/>
      <c r="D46" s="252"/>
      <c r="E46" s="252"/>
      <c r="F46" s="252"/>
      <c r="G46" s="259"/>
      <c r="H46" s="259"/>
      <c r="I46" s="254"/>
      <c r="J46" s="260"/>
      <c r="K46" s="260"/>
      <c r="L46" s="260"/>
      <c r="M46" s="260"/>
      <c r="N46" s="260"/>
      <c r="O46" s="256"/>
      <c r="P46" s="256"/>
      <c r="Q46" s="257"/>
    </row>
    <row r="47" spans="1:17" s="258" customFormat="1" x14ac:dyDescent="0.2">
      <c r="A47" s="254"/>
      <c r="B47" s="255"/>
      <c r="C47" s="252"/>
      <c r="D47" s="252"/>
      <c r="E47" s="252"/>
      <c r="F47" s="252"/>
      <c r="G47" s="259"/>
      <c r="H47" s="259"/>
      <c r="I47" s="254"/>
      <c r="J47" s="497" t="s">
        <v>230</v>
      </c>
      <c r="K47" s="497"/>
      <c r="L47" s="497"/>
      <c r="M47" s="497"/>
      <c r="N47" s="497"/>
      <c r="O47" s="261">
        <v>370519246.28000039</v>
      </c>
      <c r="P47" s="261">
        <v>136588085.09</v>
      </c>
      <c r="Q47" s="257"/>
    </row>
    <row r="48" spans="1:17" s="258" customFormat="1" x14ac:dyDescent="0.2">
      <c r="A48" s="254"/>
      <c r="B48" s="255"/>
      <c r="C48" s="252"/>
      <c r="D48" s="252"/>
      <c r="E48" s="252"/>
      <c r="F48" s="252"/>
      <c r="G48" s="262"/>
      <c r="H48" s="259"/>
      <c r="I48" s="254"/>
      <c r="J48" s="497" t="s">
        <v>231</v>
      </c>
      <c r="K48" s="497"/>
      <c r="L48" s="497"/>
      <c r="M48" s="497"/>
      <c r="N48" s="497"/>
      <c r="O48" s="263">
        <f>+O45+O47</f>
        <v>694671076.29000103</v>
      </c>
      <c r="P48" s="263">
        <f>+P45+P47</f>
        <v>464803792.63999987</v>
      </c>
      <c r="Q48" s="257"/>
    </row>
    <row r="49" spans="1:18" s="258" customFormat="1" ht="13.5" customHeight="1" x14ac:dyDescent="0.2">
      <c r="A49" s="254"/>
      <c r="B49" s="255"/>
      <c r="C49" s="252"/>
      <c r="D49" s="252"/>
      <c r="E49" s="252"/>
      <c r="F49" s="252"/>
      <c r="G49" s="259"/>
      <c r="H49" s="259"/>
      <c r="I49" s="254"/>
      <c r="J49" s="260"/>
      <c r="K49" s="260"/>
      <c r="L49" s="260"/>
      <c r="M49" s="260"/>
      <c r="N49" s="260"/>
      <c r="O49" s="256"/>
      <c r="P49" s="256"/>
      <c r="Q49" s="257"/>
    </row>
    <row r="50" spans="1:18" ht="6" customHeight="1" x14ac:dyDescent="0.2">
      <c r="A50" s="65"/>
      <c r="B50" s="264"/>
      <c r="C50" s="265"/>
      <c r="D50" s="265"/>
      <c r="E50" s="265"/>
      <c r="F50" s="265"/>
      <c r="G50" s="266"/>
      <c r="H50" s="266"/>
      <c r="I50" s="267"/>
      <c r="J50" s="203"/>
      <c r="K50" s="203"/>
      <c r="L50" s="203"/>
      <c r="M50" s="203"/>
      <c r="N50" s="203"/>
      <c r="O50" s="203"/>
      <c r="P50" s="203"/>
      <c r="Q50" s="206"/>
    </row>
    <row r="51" spans="1:18" ht="6" customHeight="1" x14ac:dyDescent="0.2">
      <c r="A51" s="65"/>
      <c r="B51" s="65"/>
      <c r="C51" s="218"/>
      <c r="D51" s="218"/>
      <c r="E51" s="218"/>
      <c r="F51" s="218"/>
      <c r="G51" s="244"/>
      <c r="H51" s="244"/>
      <c r="I51" s="65"/>
      <c r="J51" s="64"/>
      <c r="K51" s="64"/>
      <c r="L51" s="64"/>
      <c r="M51" s="64"/>
      <c r="N51" s="64"/>
      <c r="O51" s="64"/>
      <c r="P51" s="64"/>
      <c r="Q51" s="64"/>
    </row>
    <row r="52" spans="1:18" ht="15" customHeight="1" x14ac:dyDescent="0.2">
      <c r="A52" s="64"/>
      <c r="B52" s="103" t="s">
        <v>64</v>
      </c>
      <c r="C52" s="103"/>
      <c r="D52" s="103"/>
      <c r="E52" s="103"/>
      <c r="F52" s="103"/>
      <c r="G52" s="103"/>
      <c r="H52" s="103"/>
      <c r="I52" s="103"/>
      <c r="J52" s="103"/>
      <c r="K52" s="64"/>
      <c r="L52" s="64"/>
      <c r="M52" s="64"/>
      <c r="N52" s="64"/>
      <c r="O52" s="219"/>
      <c r="P52" s="171"/>
      <c r="Q52" s="64"/>
    </row>
    <row r="53" spans="1:18" ht="9.75" customHeight="1" x14ac:dyDescent="0.2">
      <c r="A53" s="64"/>
      <c r="B53" s="103"/>
      <c r="C53" s="104"/>
      <c r="D53" s="105"/>
      <c r="E53" s="105"/>
      <c r="F53" s="64"/>
      <c r="G53" s="106"/>
      <c r="H53" s="104"/>
      <c r="I53" s="105"/>
      <c r="J53" s="105"/>
      <c r="K53" s="64"/>
      <c r="L53" s="64"/>
      <c r="M53" s="64"/>
      <c r="N53" s="64"/>
      <c r="O53" s="268"/>
      <c r="P53" s="171"/>
      <c r="Q53" s="64"/>
    </row>
    <row r="54" spans="1:18" s="111" customFormat="1" ht="15" x14ac:dyDescent="0.25">
      <c r="B54" s="269"/>
      <c r="C54" s="103"/>
      <c r="D54" s="104"/>
      <c r="E54" s="105"/>
      <c r="F54" s="105"/>
      <c r="G54" s="269"/>
      <c r="H54" s="106"/>
      <c r="I54" s="104"/>
      <c r="J54" s="105"/>
      <c r="K54" s="105"/>
      <c r="L54" s="269"/>
      <c r="M54" s="269"/>
      <c r="N54" s="269"/>
      <c r="O54" s="270"/>
      <c r="P54" s="270"/>
      <c r="Q54" s="269"/>
      <c r="R54" s="269"/>
    </row>
    <row r="55" spans="1:18" s="111" customFormat="1" ht="15" x14ac:dyDescent="0.25">
      <c r="A55" s="21"/>
      <c r="B55" s="57"/>
      <c r="C55" s="58"/>
      <c r="D55" s="58"/>
      <c r="E55" s="6"/>
      <c r="F55" s="59"/>
      <c r="G55" s="207"/>
      <c r="H55" s="59" t="s">
        <v>196</v>
      </c>
      <c r="I55" s="60"/>
      <c r="J55" s="105"/>
      <c r="K55" s="105"/>
      <c r="L55" s="269"/>
      <c r="M55" s="269"/>
      <c r="N55" s="269"/>
      <c r="O55" s="269"/>
      <c r="P55" s="269"/>
      <c r="Q55" s="269"/>
      <c r="R55" s="269"/>
    </row>
    <row r="56" spans="1:18" s="111" customFormat="1" ht="15" x14ac:dyDescent="0.25">
      <c r="A56" s="61"/>
      <c r="B56" s="448"/>
      <c r="C56" s="448"/>
      <c r="D56" s="450" t="s">
        <v>67</v>
      </c>
      <c r="E56" s="450"/>
      <c r="F56" s="448"/>
      <c r="G56" s="448"/>
      <c r="H56" s="150" t="s">
        <v>68</v>
      </c>
      <c r="I56" s="150"/>
      <c r="J56" s="269"/>
      <c r="K56" s="269"/>
      <c r="L56" s="269"/>
      <c r="M56" s="450" t="s">
        <v>69</v>
      </c>
      <c r="N56" s="450"/>
      <c r="O56" s="270"/>
      <c r="P56" s="269"/>
      <c r="Q56" s="269"/>
      <c r="R56" s="269"/>
    </row>
    <row r="57" spans="1:18" s="111" customFormat="1" ht="15" customHeight="1" x14ac:dyDescent="0.25">
      <c r="A57" s="62"/>
      <c r="B57" s="445"/>
      <c r="C57" s="445"/>
      <c r="D57" s="445" t="s">
        <v>70</v>
      </c>
      <c r="E57" s="445"/>
      <c r="F57" s="269"/>
      <c r="G57" s="269"/>
      <c r="H57" s="445" t="s">
        <v>71</v>
      </c>
      <c r="I57" s="445"/>
      <c r="J57" s="445"/>
      <c r="K57" s="445"/>
      <c r="L57" s="269"/>
      <c r="M57" s="445" t="s">
        <v>72</v>
      </c>
      <c r="N57" s="445"/>
      <c r="O57" s="269"/>
      <c r="P57" s="270"/>
      <c r="Q57" s="269"/>
      <c r="R57" s="269"/>
    </row>
    <row r="58" spans="1:18" ht="12" customHeight="1" x14ac:dyDescent="0.2"/>
    <row r="59" spans="1:18" ht="12" customHeight="1" x14ac:dyDescent="0.2"/>
    <row r="60" spans="1:18" ht="12" customHeight="1" x14ac:dyDescent="0.2"/>
    <row r="61" spans="1:18" ht="12" customHeight="1" x14ac:dyDescent="0.2"/>
  </sheetData>
  <mergeCells count="74">
    <mergeCell ref="B57:C57"/>
    <mergeCell ref="D57:E57"/>
    <mergeCell ref="M57:N57"/>
    <mergeCell ref="H57:K57"/>
    <mergeCell ref="J47:N47"/>
    <mergeCell ref="J48:N48"/>
    <mergeCell ref="B56:C56"/>
    <mergeCell ref="D56:E56"/>
    <mergeCell ref="F56:G56"/>
    <mergeCell ref="M56:N56"/>
    <mergeCell ref="C45:F45"/>
    <mergeCell ref="J45:N45"/>
    <mergeCell ref="D37:F37"/>
    <mergeCell ref="L37:N37"/>
    <mergeCell ref="D38:F38"/>
    <mergeCell ref="L38:N38"/>
    <mergeCell ref="D39:F39"/>
    <mergeCell ref="L39:N39"/>
    <mergeCell ref="D40:F40"/>
    <mergeCell ref="L40:N40"/>
    <mergeCell ref="D41:F41"/>
    <mergeCell ref="D42:F42"/>
    <mergeCell ref="K42:N42"/>
    <mergeCell ref="D36:F36"/>
    <mergeCell ref="L36:N36"/>
    <mergeCell ref="D30:F30"/>
    <mergeCell ref="L30:N30"/>
    <mergeCell ref="D31:F31"/>
    <mergeCell ref="L31:N31"/>
    <mergeCell ref="D32:F32"/>
    <mergeCell ref="L32:N32"/>
    <mergeCell ref="D33:F33"/>
    <mergeCell ref="L33:N33"/>
    <mergeCell ref="D34:F34"/>
    <mergeCell ref="D35:F35"/>
    <mergeCell ref="K35:N35"/>
    <mergeCell ref="D29:F29"/>
    <mergeCell ref="L29:N29"/>
    <mergeCell ref="D21:F21"/>
    <mergeCell ref="L21:N21"/>
    <mergeCell ref="D22:F22"/>
    <mergeCell ref="K22:N22"/>
    <mergeCell ref="D23:F23"/>
    <mergeCell ref="D24:E24"/>
    <mergeCell ref="C26:F26"/>
    <mergeCell ref="J26:N26"/>
    <mergeCell ref="D27:F27"/>
    <mergeCell ref="D28:F28"/>
    <mergeCell ref="K28:N28"/>
    <mergeCell ref="D20:F20"/>
    <mergeCell ref="L20:N20"/>
    <mergeCell ref="D14:F14"/>
    <mergeCell ref="L14:N14"/>
    <mergeCell ref="D15:F15"/>
    <mergeCell ref="L15:N15"/>
    <mergeCell ref="D16:F16"/>
    <mergeCell ref="L16:N16"/>
    <mergeCell ref="D17:F17"/>
    <mergeCell ref="D18:F18"/>
    <mergeCell ref="K18:N18"/>
    <mergeCell ref="D19:F19"/>
    <mergeCell ref="L19:N19"/>
    <mergeCell ref="B9:E9"/>
    <mergeCell ref="J9:M9"/>
    <mergeCell ref="B11:F11"/>
    <mergeCell ref="J11:N11"/>
    <mergeCell ref="C13:F13"/>
    <mergeCell ref="K13:N13"/>
    <mergeCell ref="E2:O2"/>
    <mergeCell ref="E3:O3"/>
    <mergeCell ref="E4:O4"/>
    <mergeCell ref="E5:O5"/>
    <mergeCell ref="B7:D7"/>
    <mergeCell ref="E7:O7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O13:P13 P29 O36:P36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workbookViewId="0">
      <selection sqref="A1:XFD1048576"/>
    </sheetView>
  </sheetViews>
  <sheetFormatPr baseColWidth="10" defaultColWidth="0" defaultRowHeight="15" x14ac:dyDescent="0.25"/>
  <cols>
    <col min="1" max="1" width="5.140625" customWidth="1"/>
    <col min="2" max="3" width="11.42578125" customWidth="1"/>
    <col min="4" max="4" width="25" customWidth="1"/>
    <col min="5" max="5" width="14.7109375" bestFit="1" customWidth="1"/>
    <col min="6" max="6" width="13.28515625" bestFit="1" customWidth="1"/>
    <col min="7" max="8" width="19.42578125" customWidth="1"/>
    <col min="9" max="10" width="20" customWidth="1"/>
    <col min="11" max="11" width="16.140625" bestFit="1" customWidth="1"/>
  </cols>
  <sheetData>
    <row r="2" spans="2:11" x14ac:dyDescent="0.25">
      <c r="B2" s="271"/>
      <c r="C2" s="272"/>
      <c r="D2" s="272"/>
      <c r="E2" s="272"/>
      <c r="F2" s="272"/>
      <c r="G2" s="272"/>
      <c r="H2" s="272"/>
      <c r="I2" s="272"/>
      <c r="J2" s="273"/>
    </row>
    <row r="3" spans="2:11" x14ac:dyDescent="0.25">
      <c r="B3" s="498" t="s">
        <v>0</v>
      </c>
      <c r="C3" s="499"/>
      <c r="D3" s="499"/>
      <c r="E3" s="499"/>
      <c r="F3" s="499"/>
      <c r="G3" s="499"/>
      <c r="H3" s="499"/>
      <c r="I3" s="499"/>
      <c r="J3" s="500"/>
    </row>
    <row r="4" spans="2:11" x14ac:dyDescent="0.25">
      <c r="B4" s="498" t="s">
        <v>232</v>
      </c>
      <c r="C4" s="499"/>
      <c r="D4" s="499"/>
      <c r="E4" s="499"/>
      <c r="F4" s="499"/>
      <c r="G4" s="499"/>
      <c r="H4" s="499"/>
      <c r="I4" s="499"/>
      <c r="J4" s="500"/>
    </row>
    <row r="5" spans="2:11" x14ac:dyDescent="0.25">
      <c r="B5" s="498" t="s">
        <v>198</v>
      </c>
      <c r="C5" s="499"/>
      <c r="D5" s="499"/>
      <c r="E5" s="499"/>
      <c r="F5" s="499"/>
      <c r="G5" s="499"/>
      <c r="H5" s="499"/>
      <c r="I5" s="499"/>
      <c r="J5" s="500"/>
    </row>
    <row r="6" spans="2:11" x14ac:dyDescent="0.25">
      <c r="B6" s="501" t="s">
        <v>233</v>
      </c>
      <c r="C6" s="502"/>
      <c r="D6" s="502"/>
      <c r="E6" s="502"/>
      <c r="F6" s="502"/>
      <c r="G6" s="502"/>
      <c r="H6" s="502"/>
      <c r="I6" s="502"/>
      <c r="J6" s="503"/>
    </row>
    <row r="7" spans="2:11" x14ac:dyDescent="0.25">
      <c r="B7" s="274"/>
      <c r="C7" s="274"/>
      <c r="D7" s="274"/>
      <c r="E7" s="275"/>
      <c r="F7" s="276"/>
      <c r="G7" s="276"/>
      <c r="H7" s="276"/>
      <c r="I7" s="276"/>
      <c r="J7" s="276"/>
    </row>
    <row r="8" spans="2:11" x14ac:dyDescent="0.25">
      <c r="B8" s="504" t="s">
        <v>234</v>
      </c>
      <c r="C8" s="505"/>
      <c r="D8" s="505"/>
      <c r="E8" s="510" t="s">
        <v>235</v>
      </c>
      <c r="F8" s="511"/>
      <c r="G8" s="511"/>
      <c r="H8" s="511"/>
      <c r="I8" s="512"/>
      <c r="J8" s="513" t="s">
        <v>236</v>
      </c>
    </row>
    <row r="9" spans="2:11" ht="24.75" x14ac:dyDescent="0.25">
      <c r="B9" s="506"/>
      <c r="C9" s="507"/>
      <c r="D9" s="507"/>
      <c r="E9" s="277" t="s">
        <v>237</v>
      </c>
      <c r="F9" s="278" t="s">
        <v>238</v>
      </c>
      <c r="G9" s="277" t="s">
        <v>239</v>
      </c>
      <c r="H9" s="277" t="s">
        <v>240</v>
      </c>
      <c r="I9" s="277" t="s">
        <v>241</v>
      </c>
      <c r="J9" s="513"/>
    </row>
    <row r="10" spans="2:11" x14ac:dyDescent="0.25">
      <c r="B10" s="508"/>
      <c r="C10" s="509"/>
      <c r="D10" s="509"/>
      <c r="E10" s="279" t="s">
        <v>242</v>
      </c>
      <c r="F10" s="279" t="s">
        <v>243</v>
      </c>
      <c r="G10" s="279" t="s">
        <v>244</v>
      </c>
      <c r="H10" s="279" t="s">
        <v>245</v>
      </c>
      <c r="I10" s="279" t="s">
        <v>246</v>
      </c>
      <c r="J10" s="279" t="s">
        <v>247</v>
      </c>
    </row>
    <row r="11" spans="2:11" x14ac:dyDescent="0.25">
      <c r="B11" s="280"/>
      <c r="C11" s="281"/>
      <c r="D11" s="282"/>
      <c r="E11" s="283"/>
      <c r="F11" s="284"/>
      <c r="G11" s="284"/>
      <c r="H11" s="284"/>
      <c r="I11" s="284"/>
      <c r="J11" s="284"/>
    </row>
    <row r="12" spans="2:11" x14ac:dyDescent="0.25">
      <c r="B12" s="518" t="s">
        <v>145</v>
      </c>
      <c r="C12" s="519"/>
      <c r="D12" s="520"/>
      <c r="E12" s="285">
        <v>345379143</v>
      </c>
      <c r="F12" s="285">
        <f>40922961.23+28630551.52</f>
        <v>69553512.75</v>
      </c>
      <c r="G12" s="286">
        <f>+E12+F12</f>
        <v>414932655.75</v>
      </c>
      <c r="H12" s="285">
        <v>387481669.77999997</v>
      </c>
      <c r="I12" s="285">
        <v>387481669.77999997</v>
      </c>
      <c r="J12" s="286">
        <f t="shared" ref="J12:J23" si="0">+I12-E12</f>
        <v>42102526.779999971</v>
      </c>
      <c r="K12" s="162"/>
    </row>
    <row r="13" spans="2:11" x14ac:dyDescent="0.25">
      <c r="B13" s="518" t="s">
        <v>208</v>
      </c>
      <c r="C13" s="519"/>
      <c r="D13" s="520"/>
      <c r="E13" s="285">
        <v>0</v>
      </c>
      <c r="F13" s="285">
        <v>0</v>
      </c>
      <c r="G13" s="286">
        <f t="shared" ref="G13:G23" si="1">+E13+F13</f>
        <v>0</v>
      </c>
      <c r="H13" s="285">
        <v>0</v>
      </c>
      <c r="I13" s="285">
        <v>0</v>
      </c>
      <c r="J13" s="286">
        <f t="shared" si="0"/>
        <v>0</v>
      </c>
      <c r="K13" s="162"/>
    </row>
    <row r="14" spans="2:11" x14ac:dyDescent="0.25">
      <c r="B14" s="518" t="s">
        <v>149</v>
      </c>
      <c r="C14" s="519"/>
      <c r="D14" s="520"/>
      <c r="E14" s="285">
        <v>0</v>
      </c>
      <c r="F14" s="285">
        <v>0</v>
      </c>
      <c r="G14" s="286">
        <f t="shared" si="1"/>
        <v>0</v>
      </c>
      <c r="H14" s="285">
        <v>0</v>
      </c>
      <c r="I14" s="285">
        <v>0</v>
      </c>
      <c r="J14" s="286">
        <f t="shared" si="0"/>
        <v>0</v>
      </c>
      <c r="K14" s="162"/>
    </row>
    <row r="15" spans="2:11" x14ac:dyDescent="0.25">
      <c r="B15" s="518" t="s">
        <v>151</v>
      </c>
      <c r="C15" s="519"/>
      <c r="D15" s="520"/>
      <c r="E15" s="285">
        <v>73589468</v>
      </c>
      <c r="F15" s="285">
        <v>4077889.2</v>
      </c>
      <c r="G15" s="286">
        <f t="shared" si="1"/>
        <v>77667357.200000003</v>
      </c>
      <c r="H15" s="285">
        <v>72951105.209999993</v>
      </c>
      <c r="I15" s="285">
        <v>72951105.209999993</v>
      </c>
      <c r="J15" s="286">
        <f t="shared" si="0"/>
        <v>-638362.79000000656</v>
      </c>
      <c r="K15" s="162"/>
    </row>
    <row r="16" spans="2:11" x14ac:dyDescent="0.25">
      <c r="B16" s="518" t="s">
        <v>248</v>
      </c>
      <c r="C16" s="519"/>
      <c r="D16" s="520"/>
      <c r="E16" s="285">
        <v>9069692</v>
      </c>
      <c r="F16" s="285">
        <v>5000000</v>
      </c>
      <c r="G16" s="286">
        <f t="shared" si="1"/>
        <v>14069692</v>
      </c>
      <c r="H16" s="285">
        <v>18835192.16</v>
      </c>
      <c r="I16" s="285">
        <v>18835192.16</v>
      </c>
      <c r="J16" s="286">
        <f t="shared" si="0"/>
        <v>9765500.1600000001</v>
      </c>
      <c r="K16" s="162"/>
    </row>
    <row r="17" spans="2:11" x14ac:dyDescent="0.25">
      <c r="B17" s="518" t="s">
        <v>249</v>
      </c>
      <c r="C17" s="519"/>
      <c r="D17" s="520"/>
      <c r="E17" s="285">
        <v>67246072</v>
      </c>
      <c r="F17" s="285">
        <v>0</v>
      </c>
      <c r="G17" s="286">
        <f t="shared" si="1"/>
        <v>67246072</v>
      </c>
      <c r="H17" s="285">
        <v>57834617.030000001</v>
      </c>
      <c r="I17" s="285">
        <v>57834617.030000001</v>
      </c>
      <c r="J17" s="286">
        <f t="shared" si="0"/>
        <v>-9411454.9699999988</v>
      </c>
      <c r="K17" s="162"/>
    </row>
    <row r="18" spans="2:11" x14ac:dyDescent="0.25">
      <c r="B18" s="518" t="s">
        <v>250</v>
      </c>
      <c r="C18" s="519"/>
      <c r="D18" s="520"/>
      <c r="E18" s="285">
        <v>0</v>
      </c>
      <c r="F18" s="285">
        <v>0</v>
      </c>
      <c r="G18" s="286">
        <f t="shared" si="1"/>
        <v>0</v>
      </c>
      <c r="H18" s="285">
        <v>0</v>
      </c>
      <c r="I18" s="285">
        <v>0</v>
      </c>
      <c r="J18" s="286">
        <f t="shared" si="0"/>
        <v>0</v>
      </c>
      <c r="K18" s="162"/>
    </row>
    <row r="19" spans="2:11" x14ac:dyDescent="0.25">
      <c r="B19" s="518" t="s">
        <v>163</v>
      </c>
      <c r="C19" s="519"/>
      <c r="D19" s="520"/>
      <c r="E19" s="285">
        <v>811802572</v>
      </c>
      <c r="F19" s="285">
        <v>35919939</v>
      </c>
      <c r="G19" s="286">
        <f t="shared" si="1"/>
        <v>847722511</v>
      </c>
      <c r="H19" s="285">
        <v>681389147.73000002</v>
      </c>
      <c r="I19" s="285">
        <v>681389147.73000002</v>
      </c>
      <c r="J19" s="286">
        <f t="shared" si="0"/>
        <v>-130413424.26999998</v>
      </c>
      <c r="K19" s="162"/>
    </row>
    <row r="20" spans="2:11" ht="22.5" customHeight="1" x14ac:dyDescent="0.25">
      <c r="B20" s="518" t="s">
        <v>251</v>
      </c>
      <c r="C20" s="519"/>
      <c r="D20" s="520"/>
      <c r="E20" s="285">
        <v>95013486</v>
      </c>
      <c r="F20" s="285">
        <f>78005392.6+7000000+8000000</f>
        <v>93005392.599999994</v>
      </c>
      <c r="G20" s="286">
        <f t="shared" si="1"/>
        <v>188018878.59999999</v>
      </c>
      <c r="H20" s="285">
        <v>172013750.84</v>
      </c>
      <c r="I20" s="285">
        <v>172013750.84</v>
      </c>
      <c r="J20" s="286">
        <f>+I20-E20</f>
        <v>77000264.840000004</v>
      </c>
      <c r="K20" s="162"/>
    </row>
    <row r="21" spans="2:11" x14ac:dyDescent="0.25">
      <c r="B21" s="518" t="s">
        <v>252</v>
      </c>
      <c r="C21" s="519"/>
      <c r="D21" s="520"/>
      <c r="E21" s="285">
        <v>0</v>
      </c>
      <c r="F21" s="285">
        <v>0</v>
      </c>
      <c r="G21" s="286">
        <f t="shared" si="1"/>
        <v>0</v>
      </c>
      <c r="H21" s="285">
        <v>0</v>
      </c>
      <c r="I21" s="285">
        <v>0</v>
      </c>
      <c r="J21" s="286">
        <f t="shared" si="0"/>
        <v>0</v>
      </c>
      <c r="K21" s="162"/>
    </row>
    <row r="22" spans="2:11" x14ac:dyDescent="0.25">
      <c r="B22" s="521" t="s">
        <v>253</v>
      </c>
      <c r="C22" s="522"/>
      <c r="D22" s="523"/>
      <c r="E22" s="287">
        <f t="shared" ref="E22" si="2">SUM(E12:E21)</f>
        <v>1402100433</v>
      </c>
      <c r="F22" s="287">
        <f>SUM(F12:F21)</f>
        <v>207556733.55000001</v>
      </c>
      <c r="G22" s="287">
        <f>SUM(G12:G21)</f>
        <v>1609657166.55</v>
      </c>
      <c r="H22" s="287">
        <f>SUM(H12:H21)</f>
        <v>1390505482.7499998</v>
      </c>
      <c r="I22" s="287">
        <f>SUM(I12:I21)</f>
        <v>1390505482.7499998</v>
      </c>
      <c r="J22" s="287">
        <f t="shared" si="0"/>
        <v>-11594950.250000238</v>
      </c>
      <c r="K22" s="162"/>
    </row>
    <row r="23" spans="2:11" x14ac:dyDescent="0.25">
      <c r="B23" s="288" t="s">
        <v>254</v>
      </c>
      <c r="C23" s="289"/>
      <c r="D23" s="290"/>
      <c r="E23" s="291">
        <v>0</v>
      </c>
      <c r="F23" s="285">
        <v>0</v>
      </c>
      <c r="G23" s="286">
        <f t="shared" si="1"/>
        <v>0</v>
      </c>
      <c r="H23" s="291">
        <v>527588.23</v>
      </c>
      <c r="I23" s="291">
        <v>527588.23</v>
      </c>
      <c r="J23" s="286">
        <f t="shared" si="0"/>
        <v>527588.23</v>
      </c>
      <c r="K23" s="162"/>
    </row>
    <row r="24" spans="2:11" x14ac:dyDescent="0.25">
      <c r="B24" s="292"/>
      <c r="C24" s="293"/>
      <c r="D24" s="294" t="s">
        <v>255</v>
      </c>
      <c r="E24" s="287">
        <f>+E23+E22</f>
        <v>1402100433</v>
      </c>
      <c r="F24" s="287">
        <f>+F23+F22</f>
        <v>207556733.55000001</v>
      </c>
      <c r="G24" s="287">
        <f>+G23+G22</f>
        <v>1609657166.55</v>
      </c>
      <c r="H24" s="287">
        <f>+H23+H22</f>
        <v>1391033070.9799998</v>
      </c>
      <c r="I24" s="287">
        <f>+I23+I22</f>
        <v>1391033070.9799998</v>
      </c>
      <c r="J24" s="514">
        <f>+J22+J23</f>
        <v>-11067362.020000238</v>
      </c>
      <c r="K24" s="162"/>
    </row>
    <row r="25" spans="2:11" x14ac:dyDescent="0.25">
      <c r="B25" s="295"/>
      <c r="C25" s="296"/>
      <c r="D25" s="296"/>
      <c r="E25" s="297"/>
      <c r="F25" s="297"/>
      <c r="G25" s="297"/>
      <c r="H25" s="516" t="s">
        <v>256</v>
      </c>
      <c r="I25" s="517"/>
      <c r="J25" s="515"/>
      <c r="K25" s="162"/>
    </row>
    <row r="26" spans="2:11" x14ac:dyDescent="0.25">
      <c r="I26" s="162"/>
    </row>
    <row r="27" spans="2:11" x14ac:dyDescent="0.25">
      <c r="J27" s="162"/>
    </row>
    <row r="28" spans="2:11" x14ac:dyDescent="0.25">
      <c r="J28" s="162"/>
    </row>
    <row r="29" spans="2:11" x14ac:dyDescent="0.25">
      <c r="F29" s="162"/>
      <c r="G29" s="162"/>
      <c r="J29" s="162"/>
    </row>
    <row r="30" spans="2:11" x14ac:dyDescent="0.25">
      <c r="G30" s="162"/>
      <c r="J30" s="162"/>
    </row>
    <row r="31" spans="2:11" x14ac:dyDescent="0.25">
      <c r="F31" s="162"/>
      <c r="J31" s="162"/>
    </row>
    <row r="32" spans="2:11" x14ac:dyDescent="0.25">
      <c r="J32" s="162"/>
    </row>
    <row r="33" spans="10:10" x14ac:dyDescent="0.25">
      <c r="J33" s="162"/>
    </row>
    <row r="34" spans="10:10" x14ac:dyDescent="0.25">
      <c r="J34" s="162"/>
    </row>
    <row r="35" spans="10:10" x14ac:dyDescent="0.25">
      <c r="J35" s="162"/>
    </row>
    <row r="36" spans="10:10" x14ac:dyDescent="0.25">
      <c r="J36" s="162"/>
    </row>
    <row r="37" spans="10:10" x14ac:dyDescent="0.25">
      <c r="J37" s="162"/>
    </row>
    <row r="38" spans="10:10" x14ac:dyDescent="0.25">
      <c r="J38" s="162"/>
    </row>
    <row r="39" spans="10:10" x14ac:dyDescent="0.25">
      <c r="J39" s="162"/>
    </row>
    <row r="40" spans="10:10" x14ac:dyDescent="0.25">
      <c r="J40" s="162"/>
    </row>
  </sheetData>
  <mergeCells count="20">
    <mergeCell ref="J24:J25"/>
    <mergeCell ref="H25:I25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:J3"/>
    <mergeCell ref="B4:J4"/>
    <mergeCell ref="B5:J5"/>
    <mergeCell ref="B6:J6"/>
    <mergeCell ref="B8:D10"/>
    <mergeCell ref="E8:I8"/>
    <mergeCell ref="J8:J9"/>
  </mergeCells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E10:I10" numberStoredAsText="1"/>
    <ignoredError sqref="F12 F20" unlockedFormula="1"/>
    <ignoredError sqref="G2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4"/>
  <sheetViews>
    <sheetView topLeftCell="A16" workbookViewId="0">
      <selection activeCell="H1" sqref="H1"/>
    </sheetView>
  </sheetViews>
  <sheetFormatPr baseColWidth="10" defaultColWidth="0" defaultRowHeight="15" x14ac:dyDescent="0.25"/>
  <cols>
    <col min="1" max="1" width="3.7109375" customWidth="1"/>
    <col min="2" max="3" width="11.42578125" customWidth="1"/>
    <col min="4" max="4" width="36" customWidth="1"/>
    <col min="5" max="9" width="21" customWidth="1"/>
    <col min="10" max="10" width="16.140625" customWidth="1"/>
    <col min="11" max="11" width="16.28515625" bestFit="1" customWidth="1"/>
  </cols>
  <sheetData>
    <row r="2" spans="2:10" x14ac:dyDescent="0.25">
      <c r="B2" s="271"/>
      <c r="C2" s="272"/>
      <c r="D2" s="272"/>
      <c r="E2" s="272"/>
      <c r="F2" s="272"/>
      <c r="G2" s="272"/>
      <c r="H2" s="272"/>
      <c r="I2" s="272"/>
      <c r="J2" s="273"/>
    </row>
    <row r="3" spans="2:10" x14ac:dyDescent="0.25">
      <c r="B3" s="498" t="s">
        <v>0</v>
      </c>
      <c r="C3" s="499"/>
      <c r="D3" s="499"/>
      <c r="E3" s="499"/>
      <c r="F3" s="499"/>
      <c r="G3" s="499"/>
      <c r="H3" s="499"/>
      <c r="I3" s="499"/>
      <c r="J3" s="500"/>
    </row>
    <row r="4" spans="2:10" x14ac:dyDescent="0.25">
      <c r="B4" s="498" t="s">
        <v>257</v>
      </c>
      <c r="C4" s="499"/>
      <c r="D4" s="499"/>
      <c r="E4" s="499"/>
      <c r="F4" s="499"/>
      <c r="G4" s="499"/>
      <c r="H4" s="499"/>
      <c r="I4" s="499"/>
      <c r="J4" s="500"/>
    </row>
    <row r="5" spans="2:10" x14ac:dyDescent="0.25">
      <c r="B5" s="498" t="s">
        <v>198</v>
      </c>
      <c r="C5" s="499"/>
      <c r="D5" s="499"/>
      <c r="E5" s="499"/>
      <c r="F5" s="499"/>
      <c r="G5" s="499"/>
      <c r="H5" s="499"/>
      <c r="I5" s="499"/>
      <c r="J5" s="500"/>
    </row>
    <row r="6" spans="2:10" x14ac:dyDescent="0.25">
      <c r="B6" s="501" t="s">
        <v>233</v>
      </c>
      <c r="C6" s="502"/>
      <c r="D6" s="502"/>
      <c r="E6" s="502"/>
      <c r="F6" s="502"/>
      <c r="G6" s="502"/>
      <c r="H6" s="502"/>
      <c r="I6" s="502"/>
      <c r="J6" s="503"/>
    </row>
    <row r="7" spans="2:10" x14ac:dyDescent="0.25">
      <c r="B7" s="524" t="s">
        <v>258</v>
      </c>
      <c r="C7" s="525"/>
      <c r="D7" s="525"/>
      <c r="E7" s="529" t="s">
        <v>235</v>
      </c>
      <c r="F7" s="530"/>
      <c r="G7" s="530"/>
      <c r="H7" s="530"/>
      <c r="I7" s="531"/>
      <c r="J7" s="532" t="s">
        <v>236</v>
      </c>
    </row>
    <row r="8" spans="2:10" ht="24.75" x14ac:dyDescent="0.25">
      <c r="B8" s="526"/>
      <c r="C8" s="525"/>
      <c r="D8" s="525"/>
      <c r="E8" s="298" t="s">
        <v>237</v>
      </c>
      <c r="F8" s="299" t="s">
        <v>259</v>
      </c>
      <c r="G8" s="298" t="s">
        <v>239</v>
      </c>
      <c r="H8" s="298" t="s">
        <v>240</v>
      </c>
      <c r="I8" s="298" t="s">
        <v>241</v>
      </c>
      <c r="J8" s="532"/>
    </row>
    <row r="9" spans="2:10" x14ac:dyDescent="0.25">
      <c r="B9" s="527"/>
      <c r="C9" s="528"/>
      <c r="D9" s="528"/>
      <c r="E9" s="300" t="s">
        <v>242</v>
      </c>
      <c r="F9" s="300" t="s">
        <v>243</v>
      </c>
      <c r="G9" s="300" t="s">
        <v>244</v>
      </c>
      <c r="H9" s="300" t="s">
        <v>245</v>
      </c>
      <c r="I9" s="300" t="s">
        <v>246</v>
      </c>
      <c r="J9" s="300" t="s">
        <v>247</v>
      </c>
    </row>
    <row r="10" spans="2:10" x14ac:dyDescent="0.25">
      <c r="B10" s="301"/>
      <c r="C10" s="302"/>
      <c r="D10" s="303"/>
      <c r="E10" s="304"/>
      <c r="F10" s="304"/>
      <c r="G10" s="304"/>
      <c r="H10" s="304"/>
      <c r="I10" s="304"/>
      <c r="J10" s="304"/>
    </row>
    <row r="11" spans="2:10" s="309" customFormat="1" x14ac:dyDescent="0.25">
      <c r="B11" s="305" t="s">
        <v>260</v>
      </c>
      <c r="C11" s="306"/>
      <c r="D11" s="307"/>
      <c r="E11" s="308">
        <f>+E12+E16+E18+E20+E22+E25+E14</f>
        <v>1402100433</v>
      </c>
      <c r="F11" s="308">
        <f>+F12+F16+F18+F20+F22+F25+F14</f>
        <v>207556733.55000001</v>
      </c>
      <c r="G11" s="308">
        <f t="shared" ref="G11" si="0">+G12+G16+G18+G20+G22+G25</f>
        <v>1609657166.55</v>
      </c>
      <c r="H11" s="308">
        <f>+H12+H16+H18+H20+H22+H25+H14</f>
        <v>1390505482.7499998</v>
      </c>
      <c r="I11" s="308">
        <f>+I12+I16+I18+I20+I22+I25+I14</f>
        <v>1390505482.7499998</v>
      </c>
      <c r="J11" s="308">
        <f>+J12+J16+J18+J20+J22+J25+J14</f>
        <v>-11594950.250000015</v>
      </c>
    </row>
    <row r="12" spans="2:10" s="313" customFormat="1" x14ac:dyDescent="0.25">
      <c r="B12" s="310"/>
      <c r="C12" s="534" t="s">
        <v>145</v>
      </c>
      <c r="D12" s="535"/>
      <c r="E12" s="311">
        <f>+E13</f>
        <v>345379143</v>
      </c>
      <c r="F12" s="311">
        <f>+F13</f>
        <v>69553512.75</v>
      </c>
      <c r="G12" s="312">
        <f t="shared" ref="G12:G34" si="1">+E12+F12</f>
        <v>414932655.75</v>
      </c>
      <c r="H12" s="311">
        <f>+H13</f>
        <v>387481669.77999997</v>
      </c>
      <c r="I12" s="311">
        <f>+I13</f>
        <v>387481669.77999997</v>
      </c>
      <c r="J12" s="312">
        <f t="shared" ref="J12:J34" si="2">+I12-E12</f>
        <v>42102526.779999971</v>
      </c>
    </row>
    <row r="13" spans="2:10" s="309" customFormat="1" x14ac:dyDescent="0.25">
      <c r="B13" s="314"/>
      <c r="C13" s="315" t="s">
        <v>261</v>
      </c>
      <c r="D13" s="316"/>
      <c r="E13" s="317">
        <v>345379143</v>
      </c>
      <c r="F13" s="317">
        <v>69553512.75</v>
      </c>
      <c r="G13" s="318">
        <f t="shared" si="1"/>
        <v>414932655.75</v>
      </c>
      <c r="H13" s="317">
        <v>387481669.77999997</v>
      </c>
      <c r="I13" s="317">
        <v>387481669.77999997</v>
      </c>
      <c r="J13" s="318">
        <f t="shared" si="2"/>
        <v>42102526.779999971</v>
      </c>
    </row>
    <row r="14" spans="2:10" s="313" customFormat="1" x14ac:dyDescent="0.25">
      <c r="B14" s="310"/>
      <c r="C14" s="534" t="s">
        <v>149</v>
      </c>
      <c r="D14" s="535"/>
      <c r="E14" s="311">
        <v>0</v>
      </c>
      <c r="F14" s="311">
        <f>+F15</f>
        <v>0</v>
      </c>
      <c r="G14" s="312">
        <f t="shared" si="1"/>
        <v>0</v>
      </c>
      <c r="H14" s="311">
        <f>+H15</f>
        <v>0</v>
      </c>
      <c r="I14" s="311">
        <f>+I15</f>
        <v>0</v>
      </c>
      <c r="J14" s="312">
        <f t="shared" si="2"/>
        <v>0</v>
      </c>
    </row>
    <row r="15" spans="2:10" s="309" customFormat="1" x14ac:dyDescent="0.25">
      <c r="B15" s="314"/>
      <c r="C15" s="315" t="s">
        <v>261</v>
      </c>
      <c r="D15" s="316"/>
      <c r="E15" s="317">
        <v>0</v>
      </c>
      <c r="F15" s="317">
        <v>0</v>
      </c>
      <c r="G15" s="318">
        <f t="shared" si="1"/>
        <v>0</v>
      </c>
      <c r="H15" s="317">
        <v>0</v>
      </c>
      <c r="I15" s="317">
        <v>0</v>
      </c>
      <c r="J15" s="318">
        <f t="shared" si="2"/>
        <v>0</v>
      </c>
    </row>
    <row r="16" spans="2:10" s="313" customFormat="1" x14ac:dyDescent="0.25">
      <c r="B16" s="310"/>
      <c r="C16" s="534" t="s">
        <v>151</v>
      </c>
      <c r="D16" s="535"/>
      <c r="E16" s="311">
        <f>+E17</f>
        <v>73589468</v>
      </c>
      <c r="F16" s="311">
        <f>+F17</f>
        <v>4077889.2</v>
      </c>
      <c r="G16" s="312">
        <f t="shared" si="1"/>
        <v>77667357.200000003</v>
      </c>
      <c r="H16" s="311">
        <f>+H17</f>
        <v>72951105.209999993</v>
      </c>
      <c r="I16" s="311">
        <f>+I17</f>
        <v>72951105.209999993</v>
      </c>
      <c r="J16" s="312">
        <f t="shared" si="2"/>
        <v>-638362.79000000656</v>
      </c>
    </row>
    <row r="17" spans="2:10" s="309" customFormat="1" x14ac:dyDescent="0.25">
      <c r="B17" s="314"/>
      <c r="C17" s="315" t="s">
        <v>261</v>
      </c>
      <c r="D17" s="316"/>
      <c r="E17" s="317">
        <v>73589468</v>
      </c>
      <c r="F17" s="317">
        <v>4077889.2</v>
      </c>
      <c r="G17" s="318">
        <f t="shared" si="1"/>
        <v>77667357.200000003</v>
      </c>
      <c r="H17" s="317">
        <v>72951105.209999993</v>
      </c>
      <c r="I17" s="317">
        <v>72951105.209999993</v>
      </c>
      <c r="J17" s="318">
        <f t="shared" si="2"/>
        <v>-638362.79000000656</v>
      </c>
    </row>
    <row r="18" spans="2:10" s="313" customFormat="1" x14ac:dyDescent="0.25">
      <c r="B18" s="310"/>
      <c r="C18" s="534" t="s">
        <v>248</v>
      </c>
      <c r="D18" s="535"/>
      <c r="E18" s="312">
        <f>+E19</f>
        <v>9069692</v>
      </c>
      <c r="F18" s="312">
        <f>+F19</f>
        <v>5000000</v>
      </c>
      <c r="G18" s="312">
        <f t="shared" si="1"/>
        <v>14069692</v>
      </c>
      <c r="H18" s="312">
        <f>+H19</f>
        <v>18835192.16</v>
      </c>
      <c r="I18" s="312">
        <f>+I19</f>
        <v>18835192.16</v>
      </c>
      <c r="J18" s="312">
        <f t="shared" si="2"/>
        <v>9765500.1600000001</v>
      </c>
    </row>
    <row r="19" spans="2:10" s="309" customFormat="1" x14ac:dyDescent="0.25">
      <c r="B19" s="314"/>
      <c r="C19" s="315" t="s">
        <v>261</v>
      </c>
      <c r="D19" s="319"/>
      <c r="E19" s="318">
        <v>9069692</v>
      </c>
      <c r="F19" s="318">
        <v>5000000</v>
      </c>
      <c r="G19" s="318">
        <f t="shared" si="1"/>
        <v>14069692</v>
      </c>
      <c r="H19" s="318">
        <v>18835192.16</v>
      </c>
      <c r="I19" s="318">
        <v>18835192.16</v>
      </c>
      <c r="J19" s="318">
        <f>+I19-E19</f>
        <v>9765500.1600000001</v>
      </c>
    </row>
    <row r="20" spans="2:10" s="313" customFormat="1" x14ac:dyDescent="0.25">
      <c r="B20" s="310"/>
      <c r="C20" s="534" t="s">
        <v>249</v>
      </c>
      <c r="D20" s="535"/>
      <c r="E20" s="312">
        <f>+E21</f>
        <v>67246072</v>
      </c>
      <c r="F20" s="312">
        <f>+F21</f>
        <v>0</v>
      </c>
      <c r="G20" s="312">
        <f t="shared" si="1"/>
        <v>67246072</v>
      </c>
      <c r="H20" s="312">
        <f>+H21</f>
        <v>57834617.030000001</v>
      </c>
      <c r="I20" s="312">
        <f>+I21</f>
        <v>57834617.030000001</v>
      </c>
      <c r="J20" s="312">
        <f t="shared" si="2"/>
        <v>-9411454.9699999988</v>
      </c>
    </row>
    <row r="21" spans="2:10" s="309" customFormat="1" x14ac:dyDescent="0.25">
      <c r="B21" s="314"/>
      <c r="C21" s="315" t="s">
        <v>261</v>
      </c>
      <c r="D21" s="319"/>
      <c r="E21" s="318">
        <v>67246072</v>
      </c>
      <c r="F21" s="318">
        <v>0</v>
      </c>
      <c r="G21" s="318">
        <f t="shared" si="1"/>
        <v>67246072</v>
      </c>
      <c r="H21" s="318">
        <v>57834617.030000001</v>
      </c>
      <c r="I21" s="318">
        <v>57834617.030000001</v>
      </c>
      <c r="J21" s="318">
        <f t="shared" si="2"/>
        <v>-9411454.9699999988</v>
      </c>
    </row>
    <row r="22" spans="2:10" s="313" customFormat="1" x14ac:dyDescent="0.25">
      <c r="B22" s="310"/>
      <c r="C22" s="534" t="s">
        <v>163</v>
      </c>
      <c r="D22" s="535"/>
      <c r="E22" s="311">
        <f>+E23+E24</f>
        <v>811802572</v>
      </c>
      <c r="F22" s="311">
        <f>+F23+F24</f>
        <v>35919939</v>
      </c>
      <c r="G22" s="312">
        <f t="shared" si="1"/>
        <v>847722511</v>
      </c>
      <c r="H22" s="311">
        <f>+H23+H24</f>
        <v>681389147.73000002</v>
      </c>
      <c r="I22" s="311">
        <f>+I23+I24</f>
        <v>681389147.73000002</v>
      </c>
      <c r="J22" s="312">
        <f t="shared" si="2"/>
        <v>-130413424.26999998</v>
      </c>
    </row>
    <row r="23" spans="2:10" s="309" customFormat="1" x14ac:dyDescent="0.25">
      <c r="B23" s="314"/>
      <c r="C23" s="315" t="s">
        <v>261</v>
      </c>
      <c r="D23" s="316"/>
      <c r="E23" s="317">
        <v>478856029</v>
      </c>
      <c r="F23" s="317">
        <v>0</v>
      </c>
      <c r="G23" s="318">
        <f t="shared" si="1"/>
        <v>478856029</v>
      </c>
      <c r="H23" s="318">
        <v>399096947.14999998</v>
      </c>
      <c r="I23" s="318">
        <v>399096947.14999998</v>
      </c>
      <c r="J23" s="318">
        <f t="shared" si="2"/>
        <v>-79759081.850000024</v>
      </c>
    </row>
    <row r="24" spans="2:10" s="309" customFormat="1" x14ac:dyDescent="0.25">
      <c r="B24" s="314"/>
      <c r="C24" s="315" t="s">
        <v>262</v>
      </c>
      <c r="D24" s="316"/>
      <c r="E24" s="317">
        <v>332946543</v>
      </c>
      <c r="F24" s="317">
        <v>35919939</v>
      </c>
      <c r="G24" s="318">
        <f t="shared" si="1"/>
        <v>368866482</v>
      </c>
      <c r="H24" s="318">
        <v>282292200.57999998</v>
      </c>
      <c r="I24" s="318">
        <v>282292200.57999998</v>
      </c>
      <c r="J24" s="318">
        <f t="shared" si="2"/>
        <v>-50654342.420000017</v>
      </c>
    </row>
    <row r="25" spans="2:10" s="313" customFormat="1" x14ac:dyDescent="0.25">
      <c r="B25" s="310"/>
      <c r="C25" s="534" t="s">
        <v>251</v>
      </c>
      <c r="D25" s="535"/>
      <c r="E25" s="311">
        <f>+E26+E27+E28</f>
        <v>95013486</v>
      </c>
      <c r="F25" s="311">
        <f>+F26+F27+F28</f>
        <v>93005392.599999994</v>
      </c>
      <c r="G25" s="312">
        <f t="shared" si="1"/>
        <v>188018878.59999999</v>
      </c>
      <c r="H25" s="311">
        <f>+H26+H27+H28</f>
        <v>172013750.84</v>
      </c>
      <c r="I25" s="311">
        <f>+I26+I27+I28</f>
        <v>172013750.84</v>
      </c>
      <c r="J25" s="312">
        <f t="shared" si="2"/>
        <v>77000264.840000004</v>
      </c>
    </row>
    <row r="26" spans="2:10" s="309" customFormat="1" x14ac:dyDescent="0.25">
      <c r="B26" s="314"/>
      <c r="C26" s="315" t="s">
        <v>262</v>
      </c>
      <c r="D26" s="316"/>
      <c r="E26" s="317">
        <v>0</v>
      </c>
      <c r="F26" s="317">
        <v>20948213</v>
      </c>
      <c r="G26" s="318">
        <f t="shared" si="1"/>
        <v>20948213</v>
      </c>
      <c r="H26" s="317">
        <v>38641365.789999999</v>
      </c>
      <c r="I26" s="317">
        <v>38641365.789999999</v>
      </c>
      <c r="J26" s="318">
        <f t="shared" si="2"/>
        <v>38641365.789999999</v>
      </c>
    </row>
    <row r="27" spans="2:10" s="309" customFormat="1" x14ac:dyDescent="0.25">
      <c r="B27" s="314"/>
      <c r="C27" s="315" t="s">
        <v>263</v>
      </c>
      <c r="D27" s="316"/>
      <c r="E27" s="317">
        <v>95013486</v>
      </c>
      <c r="F27" s="317">
        <f>61067537+8000000</f>
        <v>69067537</v>
      </c>
      <c r="G27" s="318">
        <f t="shared" si="1"/>
        <v>164081023</v>
      </c>
      <c r="H27" s="317">
        <v>130285666.26000001</v>
      </c>
      <c r="I27" s="317">
        <v>130285666.26000001</v>
      </c>
      <c r="J27" s="318">
        <f t="shared" si="2"/>
        <v>35272180.260000005</v>
      </c>
    </row>
    <row r="28" spans="2:10" s="309" customFormat="1" x14ac:dyDescent="0.25">
      <c r="B28" s="314"/>
      <c r="C28" s="315" t="s">
        <v>261</v>
      </c>
      <c r="D28" s="316"/>
      <c r="E28" s="317">
        <v>0</v>
      </c>
      <c r="F28" s="317">
        <v>2989642.6</v>
      </c>
      <c r="G28" s="318">
        <f t="shared" si="1"/>
        <v>2989642.6</v>
      </c>
      <c r="H28" s="317">
        <v>3086718.79</v>
      </c>
      <c r="I28" s="317">
        <v>3086718.79</v>
      </c>
      <c r="J28" s="318">
        <f>+I28-E28</f>
        <v>3086718.79</v>
      </c>
    </row>
    <row r="29" spans="2:10" s="309" customFormat="1" x14ac:dyDescent="0.25">
      <c r="B29" s="305" t="s">
        <v>264</v>
      </c>
      <c r="C29" s="320"/>
      <c r="D29" s="321"/>
      <c r="E29" s="308">
        <f>+E30</f>
        <v>0</v>
      </c>
      <c r="F29" s="308">
        <f>+F30</f>
        <v>0</v>
      </c>
      <c r="G29" s="322">
        <f>+E29+F29</f>
        <v>0</v>
      </c>
      <c r="H29" s="308">
        <f>+H30</f>
        <v>0</v>
      </c>
      <c r="I29" s="308">
        <f>+I30</f>
        <v>0</v>
      </c>
      <c r="J29" s="308">
        <f>+J30</f>
        <v>0</v>
      </c>
    </row>
    <row r="30" spans="2:10" s="309" customFormat="1" x14ac:dyDescent="0.25">
      <c r="B30" s="314"/>
      <c r="C30" s="536" t="s">
        <v>252</v>
      </c>
      <c r="D30" s="537"/>
      <c r="E30" s="317">
        <v>0</v>
      </c>
      <c r="F30" s="317">
        <f>+F31</f>
        <v>0</v>
      </c>
      <c r="G30" s="318">
        <f>+E30+F30</f>
        <v>0</v>
      </c>
      <c r="H30" s="317">
        <v>0</v>
      </c>
      <c r="I30" s="317">
        <v>0</v>
      </c>
      <c r="J30" s="318">
        <f>+I30-E30</f>
        <v>0</v>
      </c>
    </row>
    <row r="31" spans="2:10" s="309" customFormat="1" x14ac:dyDescent="0.25">
      <c r="B31" s="314"/>
      <c r="C31" s="536" t="s">
        <v>265</v>
      </c>
      <c r="D31" s="537"/>
      <c r="E31" s="317">
        <v>0</v>
      </c>
      <c r="F31" s="317">
        <v>0</v>
      </c>
      <c r="G31" s="318">
        <f>+E31+F31</f>
        <v>0</v>
      </c>
      <c r="H31" s="317">
        <v>0</v>
      </c>
      <c r="I31" s="317">
        <v>0</v>
      </c>
      <c r="J31" s="318">
        <f>+I31-E31</f>
        <v>0</v>
      </c>
    </row>
    <row r="32" spans="2:10" s="309" customFormat="1" x14ac:dyDescent="0.25">
      <c r="B32" s="323"/>
      <c r="C32" s="324"/>
      <c r="D32" s="325" t="s">
        <v>266</v>
      </c>
      <c r="E32" s="326">
        <f t="shared" ref="E32:J32" si="3">+E29+E11</f>
        <v>1402100433</v>
      </c>
      <c r="F32" s="326">
        <f t="shared" si="3"/>
        <v>207556733.55000001</v>
      </c>
      <c r="G32" s="326">
        <f t="shared" si="3"/>
        <v>1609657166.55</v>
      </c>
      <c r="H32" s="326">
        <f t="shared" si="3"/>
        <v>1390505482.7499998</v>
      </c>
      <c r="I32" s="326">
        <f t="shared" si="3"/>
        <v>1390505482.7499998</v>
      </c>
      <c r="J32" s="326">
        <f t="shared" si="3"/>
        <v>-11594950.250000015</v>
      </c>
    </row>
    <row r="33" spans="2:11" s="313" customFormat="1" x14ac:dyDescent="0.25">
      <c r="B33" s="310"/>
      <c r="C33" s="327" t="s">
        <v>254</v>
      </c>
      <c r="D33" s="328"/>
      <c r="E33" s="312">
        <v>0</v>
      </c>
      <c r="F33" s="312">
        <f>+F34</f>
        <v>0</v>
      </c>
      <c r="G33" s="312">
        <f t="shared" si="1"/>
        <v>0</v>
      </c>
      <c r="H33" s="312">
        <f>+H34</f>
        <v>527588.23</v>
      </c>
      <c r="I33" s="312">
        <f>+I34</f>
        <v>527588.23</v>
      </c>
      <c r="J33" s="312">
        <f t="shared" si="2"/>
        <v>527588.23</v>
      </c>
    </row>
    <row r="34" spans="2:11" s="309" customFormat="1" x14ac:dyDescent="0.25">
      <c r="B34" s="314"/>
      <c r="C34" s="315" t="s">
        <v>261</v>
      </c>
      <c r="D34" s="319"/>
      <c r="E34" s="318">
        <v>0</v>
      </c>
      <c r="F34" s="318">
        <v>0</v>
      </c>
      <c r="G34" s="318">
        <f t="shared" si="1"/>
        <v>0</v>
      </c>
      <c r="H34" s="318">
        <v>527588.23</v>
      </c>
      <c r="I34" s="318">
        <v>527588.23</v>
      </c>
      <c r="J34" s="318">
        <f t="shared" si="2"/>
        <v>527588.23</v>
      </c>
    </row>
    <row r="35" spans="2:11" s="309" customFormat="1" x14ac:dyDescent="0.25">
      <c r="B35" s="323"/>
      <c r="C35" s="324"/>
      <c r="D35" s="325" t="s">
        <v>267</v>
      </c>
      <c r="E35" s="326">
        <f t="shared" ref="E35:J35" si="4">+E32+E33</f>
        <v>1402100433</v>
      </c>
      <c r="F35" s="326">
        <f t="shared" si="4"/>
        <v>207556733.55000001</v>
      </c>
      <c r="G35" s="326">
        <f t="shared" si="4"/>
        <v>1609657166.55</v>
      </c>
      <c r="H35" s="326">
        <f t="shared" si="4"/>
        <v>1391033070.9799998</v>
      </c>
      <c r="I35" s="326">
        <f t="shared" si="4"/>
        <v>1391033070.9799998</v>
      </c>
      <c r="J35" s="538">
        <f t="shared" si="4"/>
        <v>-11067362.020000014</v>
      </c>
    </row>
    <row r="36" spans="2:11" x14ac:dyDescent="0.25">
      <c r="B36" s="329"/>
      <c r="C36" s="329"/>
      <c r="D36" s="329"/>
      <c r="E36" s="330"/>
      <c r="F36" s="330"/>
      <c r="G36" s="330"/>
      <c r="H36" s="540" t="s">
        <v>268</v>
      </c>
      <c r="I36" s="541"/>
      <c r="J36" s="539"/>
    </row>
    <row r="37" spans="2:11" x14ac:dyDescent="0.25">
      <c r="B37" s="533"/>
      <c r="C37" s="533"/>
      <c r="D37" s="533"/>
      <c r="E37" s="533"/>
      <c r="F37" s="533"/>
      <c r="G37" s="533"/>
      <c r="H37" s="533"/>
      <c r="I37" s="533"/>
      <c r="J37" s="533"/>
    </row>
    <row r="38" spans="2:11" x14ac:dyDescent="0.25">
      <c r="B38" s="331" t="s">
        <v>269</v>
      </c>
      <c r="C38" s="331"/>
      <c r="D38" s="332"/>
      <c r="E38" s="332"/>
      <c r="F38" s="332"/>
      <c r="G38" s="333"/>
      <c r="H38" s="332"/>
      <c r="I38" s="333"/>
      <c r="J38" s="332"/>
    </row>
    <row r="39" spans="2:11" x14ac:dyDescent="0.25">
      <c r="B39" s="332"/>
      <c r="C39" s="332"/>
      <c r="D39" s="332"/>
      <c r="E39" s="333"/>
      <c r="F39" s="333"/>
      <c r="G39" s="333"/>
      <c r="H39" s="333"/>
      <c r="I39" s="333"/>
      <c r="J39" s="333"/>
      <c r="K39" s="162"/>
    </row>
    <row r="40" spans="2:11" x14ac:dyDescent="0.25">
      <c r="G40" s="162"/>
      <c r="H40" s="162"/>
    </row>
    <row r="42" spans="2:11" x14ac:dyDescent="0.25">
      <c r="G42" s="162"/>
    </row>
    <row r="44" spans="2:11" x14ac:dyDescent="0.25">
      <c r="G44" s="162"/>
    </row>
  </sheetData>
  <mergeCells count="19">
    <mergeCell ref="B37:J37"/>
    <mergeCell ref="C12:D12"/>
    <mergeCell ref="C14:D14"/>
    <mergeCell ref="C16:D16"/>
    <mergeCell ref="C18:D18"/>
    <mergeCell ref="C20:D20"/>
    <mergeCell ref="C22:D22"/>
    <mergeCell ref="C25:D25"/>
    <mergeCell ref="C30:D30"/>
    <mergeCell ref="C31:D31"/>
    <mergeCell ref="J35:J36"/>
    <mergeCell ref="H36:I36"/>
    <mergeCell ref="B3:J3"/>
    <mergeCell ref="B4:J4"/>
    <mergeCell ref="B5:J5"/>
    <mergeCell ref="B6:J6"/>
    <mergeCell ref="B7:D9"/>
    <mergeCell ref="E7:I7"/>
    <mergeCell ref="J7:J8"/>
  </mergeCells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E9:I9" numberStoredAsText="1"/>
    <ignoredError sqref="E12:E25 F12:F28 F30 H12:H28 I12:I25" unlockedFormula="1"/>
    <ignoredError sqref="G32:G33 G29 G11:G25 J29 J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5</vt:i4>
      </vt:variant>
    </vt:vector>
  </HeadingPairs>
  <TitlesOfParts>
    <vt:vector size="21" baseType="lpstr">
      <vt:lpstr>SITFIN</vt:lpstr>
      <vt:lpstr>ANACT</vt:lpstr>
      <vt:lpstr>ANADEU</vt:lpstr>
      <vt:lpstr>HAC</vt:lpstr>
      <vt:lpstr>ACT</vt:lpstr>
      <vt:lpstr>CAMB</vt:lpstr>
      <vt:lpstr>FLUJO</vt:lpstr>
      <vt:lpstr>ING</vt:lpstr>
      <vt:lpstr>INGXFTE</vt:lpstr>
      <vt:lpstr>OBJGAS</vt:lpstr>
      <vt:lpstr>TIPGAS</vt:lpstr>
      <vt:lpstr>ADM</vt:lpstr>
      <vt:lpstr>FUNC</vt:lpstr>
      <vt:lpstr>PROGR</vt:lpstr>
      <vt:lpstr>END</vt:lpstr>
      <vt:lpstr>INT</vt:lpstr>
      <vt:lpstr>ACT!Área_de_impresión</vt:lpstr>
      <vt:lpstr>ANACT!Área_de_impresión</vt:lpstr>
      <vt:lpstr>CAMB!Área_de_impresión</vt:lpstr>
      <vt:lpstr>SITFIN!Área_de_impresión</vt:lpstr>
      <vt:lpstr>OBJGAS!Títulos_a_imprimir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Rafael Garcia Martinez</dc:creator>
  <cp:lastModifiedBy>Jesus Rafael Garcia Martinez</cp:lastModifiedBy>
  <cp:lastPrinted>2017-10-19T21:55:04Z</cp:lastPrinted>
  <dcterms:created xsi:type="dcterms:W3CDTF">2017-10-19T14:23:04Z</dcterms:created>
  <dcterms:modified xsi:type="dcterms:W3CDTF">2017-10-19T23:04:02Z</dcterms:modified>
</cp:coreProperties>
</file>